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7"/>
  <workbookPr defaultThemeVersion="124226"/>
  <mc:AlternateContent xmlns:mc="http://schemas.openxmlformats.org/markup-compatibility/2006">
    <mc:Choice Requires="x15">
      <x15ac:absPath xmlns:x15ac="http://schemas.microsoft.com/office/spreadsheetml/2010/11/ac" url="D:\Рабочая\временная\"/>
    </mc:Choice>
  </mc:AlternateContent>
  <xr:revisionPtr revIDLastSave="0" documentId="8_{2BF71497-9892-412F-BA48-D2F72F2C8130}" xr6:coauthVersionLast="36" xr6:coauthVersionMax="36" xr10:uidLastSave="{00000000-0000-0000-0000-000000000000}"/>
  <bookViews>
    <workbookView xWindow="0" yWindow="0" windowWidth="19200" windowHeight="11385"/>
  </bookViews>
  <sheets>
    <sheet name="01.07.2021    " sheetId="32" r:id="rId1"/>
  </sheets>
  <definedNames>
    <definedName name="_xlnm.Print_Titles" localSheetId="0">'01.07.2021    '!$8:$10</definedName>
    <definedName name="_xlnm.Print_Area" localSheetId="0">'01.07.2021    '!$B$1:$L$536</definedName>
  </definedNames>
  <calcPr calcId="191029" fullCalcOnLoad="1"/>
</workbook>
</file>

<file path=xl/calcChain.xml><?xml version="1.0" encoding="utf-8"?>
<calcChain xmlns="http://schemas.openxmlformats.org/spreadsheetml/2006/main">
  <c r="H168" i="32" l="1"/>
  <c r="I168" i="32"/>
  <c r="G168" i="32"/>
  <c r="L159" i="32"/>
  <c r="K159" i="32"/>
  <c r="J159" i="32"/>
  <c r="I159" i="32"/>
  <c r="H159" i="32"/>
  <c r="G159" i="32"/>
  <c r="H509" i="32"/>
  <c r="H504" i="32"/>
  <c r="H526" i="32" s="1"/>
  <c r="I509" i="32"/>
  <c r="G509" i="32"/>
  <c r="G504" i="32"/>
  <c r="L52" i="32"/>
  <c r="K52" i="32"/>
  <c r="K64" i="32"/>
  <c r="J52" i="32"/>
  <c r="J64" i="32"/>
  <c r="G52" i="32"/>
  <c r="K354" i="32"/>
  <c r="I461" i="32"/>
  <c r="H381" i="32"/>
  <c r="H380" i="32"/>
  <c r="H338" i="32"/>
  <c r="G222" i="32"/>
  <c r="L222" i="32"/>
  <c r="K222" i="32"/>
  <c r="J222" i="32"/>
  <c r="I222" i="32"/>
  <c r="H222" i="32"/>
  <c r="L193" i="32"/>
  <c r="K193" i="32"/>
  <c r="J193" i="32"/>
  <c r="I193" i="32"/>
  <c r="H193" i="32"/>
  <c r="G193" i="32"/>
  <c r="L168" i="32"/>
  <c r="K168" i="32"/>
  <c r="J168" i="32"/>
  <c r="L145" i="32"/>
  <c r="L128" i="32" s="1"/>
  <c r="L163" i="32" s="1"/>
  <c r="K145" i="32"/>
  <c r="K128" i="32" s="1"/>
  <c r="K163" i="32" s="1"/>
  <c r="J145" i="32"/>
  <c r="I145" i="32"/>
  <c r="I128" i="32"/>
  <c r="H145" i="32"/>
  <c r="G145" i="32"/>
  <c r="H128" i="32"/>
  <c r="G128" i="32"/>
  <c r="I76" i="32"/>
  <c r="L22" i="32"/>
  <c r="K22" i="32"/>
  <c r="J22" i="32"/>
  <c r="I22" i="32"/>
  <c r="H22" i="32"/>
  <c r="G24" i="32"/>
  <c r="G22" i="32"/>
  <c r="G470" i="32"/>
  <c r="H470" i="32"/>
  <c r="J531" i="32"/>
  <c r="J354" i="32"/>
  <c r="J352" i="32"/>
  <c r="K349" i="32"/>
  <c r="J349" i="32"/>
  <c r="L347" i="32"/>
  <c r="K347" i="32"/>
  <c r="J347" i="32"/>
  <c r="K268" i="32"/>
  <c r="L354" i="32"/>
  <c r="K352" i="32"/>
  <c r="G251" i="32"/>
  <c r="G254" i="32"/>
  <c r="I242" i="32"/>
  <c r="H242" i="32"/>
  <c r="G242" i="32"/>
  <c r="G338" i="32"/>
  <c r="G269" i="32"/>
  <c r="L395" i="32"/>
  <c r="G380" i="32"/>
  <c r="I341" i="32"/>
  <c r="H341" i="32"/>
  <c r="G341" i="32"/>
  <c r="L341" i="32"/>
  <c r="K341" i="32"/>
  <c r="J341" i="32"/>
  <c r="K473" i="32"/>
  <c r="K469" i="32"/>
  <c r="K466" i="32" s="1"/>
  <c r="J473" i="32"/>
  <c r="G468" i="32"/>
  <c r="L33" i="32"/>
  <c r="K33" i="32"/>
  <c r="J40" i="32"/>
  <c r="J34" i="32"/>
  <c r="L459" i="32"/>
  <c r="K459" i="32"/>
  <c r="J459" i="32"/>
  <c r="I459" i="32"/>
  <c r="H459" i="32"/>
  <c r="G459" i="32"/>
  <c r="G15" i="32"/>
  <c r="H17" i="32"/>
  <c r="I249" i="32"/>
  <c r="I383" i="32"/>
  <c r="I380" i="32"/>
  <c r="H269" i="32"/>
  <c r="I17" i="32"/>
  <c r="G17" i="32"/>
  <c r="L349" i="32"/>
  <c r="L348" i="32"/>
  <c r="J348" i="32"/>
  <c r="K395" i="32"/>
  <c r="F656" i="32"/>
  <c r="L531" i="32"/>
  <c r="K531" i="32"/>
  <c r="I531" i="32"/>
  <c r="H531" i="32"/>
  <c r="G531" i="32"/>
  <c r="L509" i="32"/>
  <c r="L504" i="32" s="1"/>
  <c r="L526" i="32" s="1"/>
  <c r="K509" i="32"/>
  <c r="K504" i="32" s="1"/>
  <c r="K526" i="32" s="1"/>
  <c r="J509" i="32"/>
  <c r="J504" i="32" s="1"/>
  <c r="J526" i="32" s="1"/>
  <c r="I504" i="32"/>
  <c r="I526" i="32" s="1"/>
  <c r="L494" i="32"/>
  <c r="K494" i="32"/>
  <c r="J494" i="32"/>
  <c r="I494" i="32"/>
  <c r="L492" i="32"/>
  <c r="K492" i="32"/>
  <c r="J492" i="32"/>
  <c r="I492" i="32"/>
  <c r="H492" i="32"/>
  <c r="G492" i="32"/>
  <c r="L489" i="32"/>
  <c r="L487" i="32"/>
  <c r="G487" i="32"/>
  <c r="L475" i="32"/>
  <c r="L484" i="32" s="1"/>
  <c r="K475" i="32"/>
  <c r="K484" i="32" s="1"/>
  <c r="J475" i="32"/>
  <c r="G475" i="32"/>
  <c r="J471" i="32"/>
  <c r="J469" i="32" s="1"/>
  <c r="J466" i="32" s="1"/>
  <c r="L469" i="32"/>
  <c r="L466" i="32"/>
  <c r="I469" i="32"/>
  <c r="I466" i="32" s="1"/>
  <c r="I484" i="32" s="1"/>
  <c r="H469" i="32"/>
  <c r="H466" i="32"/>
  <c r="H484" i="32" s="1"/>
  <c r="G469" i="32"/>
  <c r="J455" i="32"/>
  <c r="J395" i="32"/>
  <c r="I452" i="32"/>
  <c r="H452" i="32"/>
  <c r="H451" i="32" s="1"/>
  <c r="G452" i="32"/>
  <c r="I451" i="32"/>
  <c r="G451" i="32"/>
  <c r="L425" i="32"/>
  <c r="K425" i="32"/>
  <c r="J425" i="32"/>
  <c r="I425" i="32"/>
  <c r="H425" i="32"/>
  <c r="G425" i="32"/>
  <c r="L401" i="32"/>
  <c r="L400" i="32"/>
  <c r="K401" i="32"/>
  <c r="K400" i="32"/>
  <c r="J401" i="32"/>
  <c r="I401" i="32"/>
  <c r="I400" i="32" s="1"/>
  <c r="H401" i="32"/>
  <c r="H400" i="32" s="1"/>
  <c r="G401" i="32"/>
  <c r="G400" i="32" s="1"/>
  <c r="J386" i="32"/>
  <c r="L380" i="32"/>
  <c r="K380" i="32"/>
  <c r="J380" i="32"/>
  <c r="L371" i="32"/>
  <c r="L370" i="32" s="1"/>
  <c r="K371" i="32"/>
  <c r="K370" i="32" s="1"/>
  <c r="J371" i="32"/>
  <c r="J370" i="32" s="1"/>
  <c r="I371" i="32"/>
  <c r="I370" i="32" s="1"/>
  <c r="H370" i="32"/>
  <c r="G370" i="32"/>
  <c r="L363" i="32"/>
  <c r="K363" i="32"/>
  <c r="J363" i="32"/>
  <c r="I363" i="32"/>
  <c r="H363" i="32"/>
  <c r="G363" i="32"/>
  <c r="L358" i="32"/>
  <c r="L357" i="32" s="1"/>
  <c r="L462" i="32" s="1"/>
  <c r="K358" i="32"/>
  <c r="K357" i="32" s="1"/>
  <c r="J358" i="32"/>
  <c r="J357" i="32" s="1"/>
  <c r="J462" i="32" s="1"/>
  <c r="I358" i="32"/>
  <c r="I357" i="32" s="1"/>
  <c r="I462" i="32" s="1"/>
  <c r="H358" i="32"/>
  <c r="H357" i="32" s="1"/>
  <c r="G358" i="32"/>
  <c r="G357" i="32"/>
  <c r="I346" i="32"/>
  <c r="G346" i="32"/>
  <c r="J335" i="32"/>
  <c r="J322" i="32"/>
  <c r="L322" i="32"/>
  <c r="K322" i="32"/>
  <c r="L317" i="32"/>
  <c r="K317" i="32"/>
  <c r="J317" i="32"/>
  <c r="I317" i="32"/>
  <c r="H317" i="32"/>
  <c r="G317" i="32"/>
  <c r="H308" i="32"/>
  <c r="G308" i="32"/>
  <c r="I269" i="32"/>
  <c r="J268" i="32"/>
  <c r="L249" i="32"/>
  <c r="L228" i="32"/>
  <c r="K249" i="32"/>
  <c r="K228" i="32"/>
  <c r="K462" i="32" s="1"/>
  <c r="J249" i="32"/>
  <c r="H249" i="32"/>
  <c r="H228" i="32" s="1"/>
  <c r="H462" i="32" s="1"/>
  <c r="M229" i="32"/>
  <c r="L229" i="32"/>
  <c r="K229" i="32"/>
  <c r="J229" i="32"/>
  <c r="I229" i="32"/>
  <c r="H229" i="32"/>
  <c r="G229" i="32"/>
  <c r="L214" i="32"/>
  <c r="K214" i="32"/>
  <c r="J214" i="32"/>
  <c r="I214" i="32"/>
  <c r="H214" i="32"/>
  <c r="G214" i="32"/>
  <c r="L208" i="32"/>
  <c r="K208" i="32"/>
  <c r="J208" i="32"/>
  <c r="I208" i="32"/>
  <c r="H208" i="32"/>
  <c r="G208" i="32"/>
  <c r="M201" i="32"/>
  <c r="L201" i="32"/>
  <c r="K201" i="32"/>
  <c r="J201" i="32"/>
  <c r="I201" i="32"/>
  <c r="G201" i="32"/>
  <c r="L189" i="32"/>
  <c r="K189" i="32"/>
  <c r="J189" i="32"/>
  <c r="I189" i="32"/>
  <c r="I225" i="32" s="1"/>
  <c r="H189" i="32"/>
  <c r="G189" i="32"/>
  <c r="G225" i="32" s="1"/>
  <c r="L178" i="32"/>
  <c r="L176" i="32"/>
  <c r="K178" i="32"/>
  <c r="K186" i="32" s="1"/>
  <c r="K176" i="32"/>
  <c r="J178" i="32"/>
  <c r="I178" i="32"/>
  <c r="H178" i="32"/>
  <c r="G178" i="32"/>
  <c r="J176" i="32"/>
  <c r="I165" i="32"/>
  <c r="I186" i="32" s="1"/>
  <c r="H165" i="32"/>
  <c r="H186" i="32"/>
  <c r="G165" i="32"/>
  <c r="L150" i="32"/>
  <c r="K150" i="32"/>
  <c r="J150" i="32"/>
  <c r="I150" i="32"/>
  <c r="H150" i="32"/>
  <c r="G150" i="32"/>
  <c r="L138" i="32"/>
  <c r="K138" i="32"/>
  <c r="J138" i="32"/>
  <c r="I138" i="32"/>
  <c r="G138" i="32"/>
  <c r="J128" i="32"/>
  <c r="L123" i="32"/>
  <c r="K123" i="32"/>
  <c r="J123" i="32"/>
  <c r="I123" i="32"/>
  <c r="H123" i="32"/>
  <c r="G123" i="32"/>
  <c r="L112" i="32"/>
  <c r="K112" i="32"/>
  <c r="J112" i="32"/>
  <c r="I112" i="32"/>
  <c r="H112" i="32"/>
  <c r="G112" i="32"/>
  <c r="L110" i="32"/>
  <c r="K110" i="32"/>
  <c r="J110" i="32"/>
  <c r="I110" i="32"/>
  <c r="H110" i="32"/>
  <c r="G110" i="32"/>
  <c r="I108" i="32"/>
  <c r="I163" i="32" s="1"/>
  <c r="H108" i="32"/>
  <c r="G108" i="32"/>
  <c r="G163" i="32" s="1"/>
  <c r="L89" i="32"/>
  <c r="I89" i="32"/>
  <c r="H89" i="32"/>
  <c r="G89" i="32"/>
  <c r="I84" i="32"/>
  <c r="H84" i="32"/>
  <c r="H67" i="32" s="1"/>
  <c r="H163" i="32" s="1"/>
  <c r="G84" i="32"/>
  <c r="L76" i="32"/>
  <c r="H76" i="32"/>
  <c r="G76" i="32"/>
  <c r="L68" i="32"/>
  <c r="L67" i="32"/>
  <c r="K67" i="32"/>
  <c r="J67" i="32"/>
  <c r="L57" i="32"/>
  <c r="K57" i="32"/>
  <c r="J57" i="32"/>
  <c r="I57" i="32"/>
  <c r="H57" i="32"/>
  <c r="G57" i="32"/>
  <c r="I52" i="32"/>
  <c r="H52" i="32"/>
  <c r="L46" i="32"/>
  <c r="L64" i="32"/>
  <c r="I46" i="32"/>
  <c r="H46" i="32"/>
  <c r="G46" i="32"/>
  <c r="L31" i="32"/>
  <c r="K31" i="32"/>
  <c r="J31" i="32"/>
  <c r="I31" i="32"/>
  <c r="G31" i="32"/>
  <c r="L28" i="32"/>
  <c r="I26" i="32"/>
  <c r="H26" i="32"/>
  <c r="G26" i="32"/>
  <c r="L17" i="32"/>
  <c r="I15" i="32"/>
  <c r="H15" i="32"/>
  <c r="L13" i="32"/>
  <c r="K13" i="32"/>
  <c r="J13" i="32"/>
  <c r="I13" i="32"/>
  <c r="I42" i="32"/>
  <c r="H13" i="32"/>
  <c r="G13" i="32"/>
  <c r="G186" i="32"/>
  <c r="H64" i="32"/>
  <c r="H225" i="32"/>
  <c r="J228" i="32"/>
  <c r="I228" i="32"/>
  <c r="G466" i="32"/>
  <c r="G484" i="32" s="1"/>
  <c r="L346" i="32"/>
  <c r="G249" i="32"/>
  <c r="G228" i="32"/>
  <c r="G462" i="32" s="1"/>
  <c r="K346" i="32"/>
  <c r="J186" i="32"/>
  <c r="K225" i="32"/>
  <c r="L42" i="32"/>
  <c r="G526" i="32"/>
  <c r="H42" i="32"/>
  <c r="K42" i="32"/>
  <c r="G64" i="32"/>
  <c r="I67" i="32"/>
  <c r="J163" i="32"/>
  <c r="J400" i="32"/>
  <c r="J33" i="32"/>
  <c r="J42" i="32"/>
  <c r="L186" i="32"/>
  <c r="J225" i="32"/>
  <c r="L225" i="32"/>
  <c r="G42" i="32"/>
  <c r="I64" i="32"/>
  <c r="G67" i="32"/>
  <c r="J346" i="32"/>
  <c r="G532" i="32" l="1"/>
  <c r="H532" i="32"/>
  <c r="I532" i="32"/>
  <c r="K532" i="32"/>
  <c r="J484" i="32"/>
  <c r="J532" i="32" s="1"/>
  <c r="L532" i="32"/>
</calcChain>
</file>

<file path=xl/sharedStrings.xml><?xml version="1.0" encoding="utf-8"?>
<sst xmlns="http://schemas.openxmlformats.org/spreadsheetml/2006/main" count="1093" uniqueCount="650">
  <si>
    <t>Спеціальний фонд</t>
  </si>
  <si>
    <t>Х</t>
  </si>
  <si>
    <t>УСЬОГО</t>
  </si>
  <si>
    <t>7370</t>
  </si>
  <si>
    <t>0490</t>
  </si>
  <si>
    <t>Реалізація інших заходів щодо соціально-економічного розвитку територій</t>
  </si>
  <si>
    <t>Разом</t>
  </si>
  <si>
    <t>1216030</t>
  </si>
  <si>
    <t>6030</t>
  </si>
  <si>
    <t>0620</t>
  </si>
  <si>
    <t>Організація благоустрою населених пунктів</t>
  </si>
  <si>
    <t>в тому числі за напрямами:</t>
  </si>
  <si>
    <t>Інші заходи, пов'язані з економічною діяльністю</t>
  </si>
  <si>
    <t>1217370</t>
  </si>
  <si>
    <t>в частині видатків, пов"язаних з управлінням майном комунальної власності (технічна інвентарізація, виготовлення технічного паспорту, експертна оцінка, експертний висновок, опублікування оголошень в засобах масової інформації, тощо)</t>
  </si>
  <si>
    <t>0443</t>
  </si>
  <si>
    <t>1216040</t>
  </si>
  <si>
    <t>6040</t>
  </si>
  <si>
    <t>Заходи, пов’язані з поліпшенням питної води</t>
  </si>
  <si>
    <t>1216090</t>
  </si>
  <si>
    <t>6090</t>
  </si>
  <si>
    <t>0640</t>
  </si>
  <si>
    <t>Інша діяльність у сфері житлово-комунального господарства</t>
  </si>
  <si>
    <t>8340</t>
  </si>
  <si>
    <t>0540</t>
  </si>
  <si>
    <t>Природоохоронні заходи за рахунок цільових фондів</t>
  </si>
  <si>
    <t>1216011</t>
  </si>
  <si>
    <t>6011</t>
  </si>
  <si>
    <t>Експлуатація та технічне обслуговування житлового фонду</t>
  </si>
  <si>
    <t xml:space="preserve">Капітальний ремонт ліфтів житлових будинків за відповідними адресами </t>
  </si>
  <si>
    <t xml:space="preserve">Капітальний ремонт покрівель  житлових будинків за відповідними адресами </t>
  </si>
  <si>
    <t>Виконавчий комітет Южноукраїнської міської ради</t>
  </si>
  <si>
    <t>0200000</t>
  </si>
  <si>
    <t>0210000</t>
  </si>
  <si>
    <t>0210180</t>
  </si>
  <si>
    <t>0180</t>
  </si>
  <si>
    <t>0133</t>
  </si>
  <si>
    <t>Інша діяльність у сфері державного управління</t>
  </si>
  <si>
    <t>висвітлення діяльності депутатів Южноукраїнської міської ради через засоби масової інформації</t>
  </si>
  <si>
    <t>грн.</t>
  </si>
  <si>
    <t xml:space="preserve"> придбання квітів, папок, біг-бордів, сіті-лайтів, сувенірної продукції, ритуальних вінків, подарунків </t>
  </si>
  <si>
    <t>0217680</t>
  </si>
  <si>
    <t>7680</t>
  </si>
  <si>
    <t>Членські внески до асоціацій органів місцевого самоврядування</t>
  </si>
  <si>
    <t xml:space="preserve"> сплата членських внесків до Асоціації міст України  та  Асоціації  "Енергоефективні міста України"</t>
  </si>
  <si>
    <t>0218220</t>
  </si>
  <si>
    <t>8220</t>
  </si>
  <si>
    <t>0380</t>
  </si>
  <si>
    <t>Заходи та роботи з мобілізаційної підготовки місцевого значення</t>
  </si>
  <si>
    <t>0600000</t>
  </si>
  <si>
    <t>Управління освіти Южноукраїнської міської ради</t>
  </si>
  <si>
    <t>0610000</t>
  </si>
  <si>
    <t>0800000</t>
  </si>
  <si>
    <t>Департамент соціальних питань та охорони здоров'я Южноукраїнської міської ради</t>
  </si>
  <si>
    <t>0810000</t>
  </si>
  <si>
    <t>Міська комплексна Програма «Охорона здоров`я в місті Южноукраїнську» на  2017-2022 роки</t>
  </si>
  <si>
    <t>0812141</t>
  </si>
  <si>
    <t>2141</t>
  </si>
  <si>
    <t>0763</t>
  </si>
  <si>
    <t>Програми і централізовані заходи з імунопрофілактики</t>
  </si>
  <si>
    <t>0812142</t>
  </si>
  <si>
    <t>2142</t>
  </si>
  <si>
    <t xml:space="preserve">Програми і централізовані заходи боротьби з туберкульозом </t>
  </si>
  <si>
    <t>придбання харчових пайків для хворих, які не переривають лікування</t>
  </si>
  <si>
    <t>0812143</t>
  </si>
  <si>
    <t>2143</t>
  </si>
  <si>
    <t>Програми і централізовані заходи профілактики ВІЛ-інфекції/СНІДу</t>
  </si>
  <si>
    <t>0812145</t>
  </si>
  <si>
    <t>2145</t>
  </si>
  <si>
    <t>0812152</t>
  </si>
  <si>
    <t>2152</t>
  </si>
  <si>
    <t>Інші програми та заходи у сфері охорони здоров’я</t>
  </si>
  <si>
    <t>в частині  безкоштовного  забезпечення лікарськими засобами  хворих, які перенесли гострий інфаркт міокарду (перші шість місяців) та які мають протезування клапанів серця</t>
  </si>
  <si>
    <t>0812111</t>
  </si>
  <si>
    <t>2111</t>
  </si>
  <si>
    <t>0726</t>
  </si>
  <si>
    <t>обслуговування програми "Бюджет Ua Медицина"</t>
  </si>
  <si>
    <t xml:space="preserve">Міська програма зайнятості  населення міста Южноукраїнська </t>
  </si>
  <si>
    <t>0813210</t>
  </si>
  <si>
    <t>3210</t>
  </si>
  <si>
    <t>1050</t>
  </si>
  <si>
    <t xml:space="preserve">Організація та проведення громадських робіт </t>
  </si>
  <si>
    <t>оплата громадських робіт на умовах співфінансування з  Южноукраїнським міським центром зайнятості</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</si>
  <si>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</si>
  <si>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</si>
  <si>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</si>
  <si>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</si>
  <si>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компенсація вартості житлово - комунальних послуг</t>
  </si>
  <si>
    <t>0813190</t>
  </si>
  <si>
    <t>3190</t>
  </si>
  <si>
    <t>Соціальний захист ветеранів війни та праці</t>
  </si>
  <si>
    <t>0813191</t>
  </si>
  <si>
    <t>3191</t>
  </si>
  <si>
    <t>1030</t>
  </si>
  <si>
    <t>Інші видатки на соціальний захист ветеранів війни та праці</t>
  </si>
  <si>
    <t>надання одноразової матеріальної допомоги сім'ям загиблих учасників АТО, відшкодування проїзду до санаторію  в межах області, одноразова матеріальна допомога учасникам АТО, які отримали поранення та знаходяться на стаціонарному лікуванні, одноразова матеріальна допомога демобілізованим учасникам АТО, одноразова матеріальна допомога членам сімей військовослужбовців, загиблих в АТО, на санаторно - курортне лікування</t>
  </si>
  <si>
    <t>0813192</t>
  </si>
  <si>
    <t>3192</t>
  </si>
  <si>
    <t>Надання фінансової підтримки громадським організаціям ветеранів і осіб з інвалідністю, діяльність яких має соціальну спрямованість</t>
  </si>
  <si>
    <t>фінансова підтримка громадської організації "Воїни та ветерани антитерористичної операції" (одержувач бюджетних коштів)</t>
  </si>
  <si>
    <t>0819770</t>
  </si>
  <si>
    <t>9770</t>
  </si>
  <si>
    <t>Інші субвенції з місцевого бюджету</t>
  </si>
  <si>
    <t xml:space="preserve">субвенція з міського бюджету на співфінансування  з обласним  бюджетом видатків на забезпечення житлом сімей учасників антитерористичної операції на сході України, які перебувають на квартирному обліку, відповідно до Комплексної програми соціального захисту населення «Турбота» на період до 2020 року Миколаївської обласної ради </t>
  </si>
  <si>
    <t>0813031</t>
  </si>
  <si>
    <t>3031</t>
  </si>
  <si>
    <t>Надання інших пільг окремим категоріям громадян відповідно до законодавства</t>
  </si>
  <si>
    <t>0813032</t>
  </si>
  <si>
    <t>3032</t>
  </si>
  <si>
    <t>1070</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</si>
  <si>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</si>
  <si>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</si>
  <si>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</si>
  <si>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</si>
  <si>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</si>
  <si>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</si>
  <si>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</si>
  <si>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</si>
  <si>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</si>
  <si>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</si>
  <si>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</si>
  <si>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0813242</t>
  </si>
  <si>
    <t>3242</t>
  </si>
  <si>
    <t>1090</t>
  </si>
  <si>
    <t>Інші заходи у сфері соціального захисту і соціального забезпечення</t>
  </si>
  <si>
    <t>відшкодування проїзду до санаторію в межах області, придбання санаторно - курортних путівок ветеранам війни, праці, інвалідам та учасникам бойових дій</t>
  </si>
  <si>
    <t>надання пільг окремим категоріям громадян з послуг зв’язку</t>
  </si>
  <si>
    <t>компенсація за пільговий проїзд  окремим категоріям громадян на приміських та дачних маршрутах автомобільним транспортом</t>
  </si>
  <si>
    <t>компенсація за пільговий проїзд  окремим категоріям громадян залізничним транспортом</t>
  </si>
  <si>
    <t>компенсація фізичним особам, які надають соціальні послуги</t>
  </si>
  <si>
    <t>компенсація вартості житлово-комунальних послуг учасникам бойових дій, інвалідам по зору І та ІІ груп, почесним громадянам міста</t>
  </si>
  <si>
    <t>Управління молоді, спорту та культури Южноукраїнської міської ради</t>
  </si>
  <si>
    <t>придбання паливо-мастильних матеріалів для забезпечення військомату транспортом на період призовної кампанії</t>
  </si>
  <si>
    <t>1014082</t>
  </si>
  <si>
    <t>4082</t>
  </si>
  <si>
    <t>0829</t>
  </si>
  <si>
    <t>Інші заходи в галузі культури і мистецтва</t>
  </si>
  <si>
    <t>1013133</t>
  </si>
  <si>
    <t>3133</t>
  </si>
  <si>
    <t>1040</t>
  </si>
  <si>
    <t>Інші заходи та заклади молодіжної політики</t>
  </si>
  <si>
    <t>1015011</t>
  </si>
  <si>
    <t>5011</t>
  </si>
  <si>
    <t>0810</t>
  </si>
  <si>
    <t>Проведення навчально - тренувальних зборів і змагань з олімпійських видів спорту - всього,                                                                                        в тому числі:</t>
  </si>
  <si>
    <t>1015012</t>
  </si>
  <si>
    <t>5012</t>
  </si>
  <si>
    <t>Проведення навчально - тренувальних зборів і змагань з неолімпійських видів спорту</t>
  </si>
  <si>
    <t>1015061</t>
  </si>
  <si>
    <t>5061</t>
  </si>
  <si>
    <t xml:space="preserve">Забезпечення діяльності місцевих центрів фізичного здоро*я населення "Спорт для всіх" та проведення фізкультурно - масових заходів серед населення регіону </t>
  </si>
  <si>
    <t>0470</t>
  </si>
  <si>
    <t>Реалізація програм і заходів в галузі туризму та курортів</t>
  </si>
  <si>
    <t>2900000</t>
  </si>
  <si>
    <t>Управління з питань надзвичайних ситуацій та взаємодії з правоохоронними органами Южноукраїнської міської ради</t>
  </si>
  <si>
    <t>2910000</t>
  </si>
  <si>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t>
  </si>
  <si>
    <t>2917370</t>
  </si>
  <si>
    <t>обладнання громадських місць, житлових та адміністративних будівель засобами відеоспостерження;  придбання кондиціонеру</t>
  </si>
  <si>
    <t>2918230</t>
  </si>
  <si>
    <t>8230</t>
  </si>
  <si>
    <t>Інші заходи громадського порядку та безпеки</t>
  </si>
  <si>
    <t>технічне обслуговування системи відеоспостереження, бронювання використання місця в ККЕ, охорона серверної</t>
  </si>
  <si>
    <t>технічне обслуговування аналізатора парів спирту</t>
  </si>
  <si>
    <t>2918110</t>
  </si>
  <si>
    <t>8110</t>
  </si>
  <si>
    <t>0320</t>
  </si>
  <si>
    <t>Заходи запобігання та ліквідації надзвичайних ситуацій та наслідків стихійного лиха</t>
  </si>
  <si>
    <t>капітальний ремонт вантажного ліфта, в т.ч. експертне обстеження</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</si>
  <si>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</si>
  <si>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</si>
  <si>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 xml:space="preserve">Код Функціональної класифікації видатків та кредитування бюджету </t>
  </si>
  <si>
    <t>Найменування головного розпорядника коштів/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</si>
  <si>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закупівля імунобіологічних препаратів для дітей (одержувач коштів - некомерційне комунальне підприємство "Южноукраїнський центр надання первинної медико - санітарної допомоги)</t>
  </si>
  <si>
    <t>Програма охорони  довкілля та раціонального природокористування міста Южноукраїнська на 2016-2020 роки</t>
  </si>
  <si>
    <t xml:space="preserve">Департамент інфраструктури міського господарства  Южноукраїнської міської ради  </t>
  </si>
  <si>
    <t>Департамент інфраструктури міського господарства  Южноукраїнської міської ради</t>
  </si>
  <si>
    <r>
      <t xml:space="preserve">Управління екології, охорони навколишнього середовища та земельних відносин Южноукраїнської міської ради  </t>
    </r>
    <r>
      <rPr>
        <sz val="14"/>
        <rFont val="Times New Roman"/>
        <family val="1"/>
        <charset val="204"/>
      </rPr>
      <t/>
    </r>
  </si>
  <si>
    <t xml:space="preserve">Управління екології, охорони навколишнього середовища та земельних відносин Южноукраїнської міської ради  </t>
  </si>
  <si>
    <t>Загальний фонд</t>
  </si>
  <si>
    <t>затверджено на звітний період</t>
  </si>
  <si>
    <t>касові видатки за звітний період</t>
  </si>
  <si>
    <t>Найменування міських програм (напрямів, заходів)</t>
  </si>
  <si>
    <t>Первинна медична допомога населенню, що надається центрами первинної медичної (медико-санітарної) допомоги</t>
  </si>
  <si>
    <t>Розвиток первинної медико-санітарної допомоги -обслуговування програми</t>
  </si>
  <si>
    <t>2144</t>
  </si>
  <si>
    <t>0812144</t>
  </si>
  <si>
    <t>Централізовані заходи з лікування хворих на цукровий та нецукровий діабет</t>
  </si>
  <si>
    <t>7130</t>
  </si>
  <si>
    <t>Здійснення заходів із землеустрою</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</si>
  <si>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</si>
  <si>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Багатопрофільна стаціонарна медична допомога населенню</t>
  </si>
  <si>
    <t>Будівництво об'єктів житлово-комунального господарства</t>
  </si>
  <si>
    <t>Будівництво освітніх установ та закладів</t>
  </si>
  <si>
    <t xml:space="preserve"> ветеринарні послуги та медикаменти-у пункті тимчасового утримання тварин - (одержувач бюджетних коштів - КП СКГ)</t>
  </si>
  <si>
    <t>впорядкування (планування) грунту діючого полігону твердих побутових  відходів(одержувач бюджетних коштів - комунальне підприємство "Служба комунального господарства")</t>
  </si>
  <si>
    <t xml:space="preserve"> нанесення або відновлення дорожньої розмітки на вулицях загального користування   (одержувач бюджетних коштів - комунальне підприємство "Служба комунального господарства") </t>
  </si>
  <si>
    <t>Будівництво інших об'єктів комунальної власності</t>
  </si>
  <si>
    <t>0990</t>
  </si>
  <si>
    <t>Інші програми та заходи у сфері освіти</t>
  </si>
  <si>
    <t>3700000</t>
  </si>
  <si>
    <t xml:space="preserve">Фінансове  управління Южноукраїнської міської ради </t>
  </si>
  <si>
    <t>3710000</t>
  </si>
  <si>
    <t xml:space="preserve">Фінансове управління Южноукраїнської міської ради </t>
  </si>
  <si>
    <t>Міська програма  "Фонд міської ради на виконання депутатських повноважень" на 2018-2020 роки</t>
  </si>
  <si>
    <t>3717370</t>
  </si>
  <si>
    <t xml:space="preserve">Служба у справах дітей Южноукраїнської міської ради </t>
  </si>
  <si>
    <t>0900000</t>
  </si>
  <si>
    <t>проведення спільних рейдів "Діти вулиці"</t>
  </si>
  <si>
    <t>Разом:</t>
  </si>
  <si>
    <t>заохочення,стимулювання праці вчителів</t>
  </si>
  <si>
    <t>придбання призів,грамот,дипломів та матеріалів для проведення конкурсів та загальноміських заходів</t>
  </si>
  <si>
    <t>Імунопрофілактика та захист населення від інфекційних хвороб</t>
  </si>
  <si>
    <t>0813121</t>
  </si>
  <si>
    <t>1217461</t>
  </si>
  <si>
    <t>7461</t>
  </si>
  <si>
    <t>0456</t>
  </si>
  <si>
    <t>Утримання та розвиток автомобільних  доріг та  дорожньої інфраструктури за рахунок коштів місцевого бюджету</t>
  </si>
  <si>
    <t>0610</t>
  </si>
  <si>
    <t>0910</t>
  </si>
  <si>
    <t>0921</t>
  </si>
  <si>
    <t>0731</t>
  </si>
  <si>
    <t>Утримання та забезпечення діяльності ЦСССДМ</t>
  </si>
  <si>
    <t xml:space="preserve">садіння кущів-саджанців (троянди)   віком більше 1 року (одержувач - комунальне підприємство "Служба комунального господарства") </t>
  </si>
  <si>
    <t>ліквідація несанкціонованих безхазяйних сміттєзвалищ</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</si>
  <si>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</si>
  <si>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</si>
  <si>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підготовка документації із землеустрою на земельні ділянки, передбачені для проведення земельних торгів (аукціону на набуття права  на оренду земельних ділянок)</t>
  </si>
  <si>
    <t xml:space="preserve">викуп земельної ділянки для суспільних потреб (під розширення території міського цвинтарю) </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</si>
  <si>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</si>
  <si>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</si>
  <si>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</si>
  <si>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</si>
  <si>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0611010</t>
  </si>
  <si>
    <t xml:space="preserve">Надання дошкільної освiти                    </t>
  </si>
  <si>
    <t>0611020</t>
  </si>
  <si>
    <t>0611090</t>
  </si>
  <si>
    <t>0960</t>
  </si>
  <si>
    <t>Надання позашкільної освіти позашкільними закладами освіти, заходи із позашкільної роботи з дітьми</t>
  </si>
  <si>
    <t>відшкодуванння витрат за відвідування учасниками АТО та членами сімей загиблих (померлих) учасників АТО занять з плавання в бассейнах міста-30,0 тис.грн.; часткове відшкодування витрат на поховання учасників бойових дій та інвалідів війни з числа учасників АТО, якщо сума фактичних витрат перевищує обсяг відшкодування за рахунок відповідної субвенції з обласного бюджету -10,0 тис.грн.</t>
  </si>
  <si>
    <t>Проведення навчально - тренувальних зборів і змагань з олімпійських видів спорту</t>
  </si>
  <si>
    <t>1015031</t>
  </si>
  <si>
    <t>5031</t>
  </si>
  <si>
    <t>Утримання та навчально - тренувальна робота комунальних дитячо - юнацьких спортивних шкіл</t>
  </si>
  <si>
    <t>2919800</t>
  </si>
  <si>
    <t>9800</t>
  </si>
  <si>
    <t xml:space="preserve">Субвенція з місцевого бюджету державному бюджету на виконання програм соціально-економічного розвитку регіонів </t>
  </si>
  <si>
    <t xml:space="preserve">капітальний ремонт вулиці Дружби Народів, в тому числі проведення експертизи проектно-кошторисної документації (одержувач бюджетних коштів - комунальне підприємство "Служба комунального господарства") </t>
  </si>
  <si>
    <t>1017622</t>
  </si>
  <si>
    <t>7622</t>
  </si>
  <si>
    <t>ГО "Асоціація велосипедистів" на організацію велокросу кантрі "Бузькі скелі"</t>
  </si>
  <si>
    <t>0812010</t>
  </si>
  <si>
    <t>2010</t>
  </si>
  <si>
    <t>виготовлення буклетів, висвітлення інформації в ЗМІ,  розміщення повідомлень про дітей - сиріт з метою усиновлення,подарунки до дня захисту дітей, до дня батька</t>
  </si>
  <si>
    <t>Забезпечення діяльності водопровідно-каналізаційного господарства</t>
  </si>
  <si>
    <t>Розробка проектно-кошторисної документації  та проведення її експертизи, геології, геодизії за об’єктом "Капітальний ремонт трубопроводу зонування холодного водопостачання 1 та 3 мікрорайонів від насосної станції зонування до ВК-125 за адресою  вул.Дружби Народів, м.Южноукраїнська</t>
  </si>
  <si>
    <t>проведення процедур гемодіалізу</t>
  </si>
  <si>
    <t>виплати компенсації на харчування донорів та одноразової виплати до Дня донора</t>
  </si>
  <si>
    <t xml:space="preserve">оплата за навчання випускників закладів освіти міста на лікарів сімейної медицини.          </t>
  </si>
  <si>
    <t>відшкодування вартості лікарських, наркотичних засобів для полегшення болю паліативних пацієнтів у термінальній стадії прогресування захворювання</t>
  </si>
  <si>
    <t>забезпечення житлом учасників АТО</t>
  </si>
  <si>
    <t>установка пандусу та ремонт сходів до будівлі поліції, придбання насосу для викачки води з підвального приміщення будівлі поліції -75,0тис.грн.; придбання запчастин для службового автомобілю, нагрудних камер відеоспостереження (боді камер) для поліцейських-58,0тис.грн., придбання багатофункціонального пристрою - 20,0 тис.грн.</t>
  </si>
  <si>
    <t>Комплексна програма  розвитку культури, фізичної культури, спорту та туризму в місті Южноукраїнську на 2019-2024 роки</t>
  </si>
  <si>
    <t>посів газонів на території міста (КЕКВ 2240)</t>
  </si>
  <si>
    <t>садіння кущів-саджанців (ялівцю,барбарису, туї,тощо)- (одержувач - комунальне підприємство "Служба комунального господарства",  КЕКВ 3210)</t>
  </si>
  <si>
    <t>0491</t>
  </si>
  <si>
    <t>0217610</t>
  </si>
  <si>
    <t>7610</t>
  </si>
  <si>
    <t>0411</t>
  </si>
  <si>
    <t>Сприяння розвитку малого та середнього підаприємництва</t>
  </si>
  <si>
    <t>придбання подарунків на проведення конкурсу</t>
  </si>
  <si>
    <t>1011100</t>
  </si>
  <si>
    <t>Надання спеціальної освіти школами естетичного виховання (музичними, художніми, хореографічними, театральними, хоровими, мистецькими)</t>
  </si>
  <si>
    <t>1100</t>
  </si>
  <si>
    <t>придбання концертної сукні</t>
  </si>
  <si>
    <t xml:space="preserve">придбання спортивної форми дітям для занять греко - римською боротьбою, спортивного інвентарю, тренажерів  та спортивної форми для дитячої хокейної секції </t>
  </si>
  <si>
    <t>придбання спортивного інвентарю, футболок для відділення волейболу</t>
  </si>
  <si>
    <t>транспортні послуги  ГО Бугогардова Січ на фестиваль "Полонинське літо - 2019", придбання нагородної атрибутики, видання книги-збірки поєтичних творів "Мирозданіє"</t>
  </si>
  <si>
    <t>Оплата транспортних послуг для участі команд міста у турнірі  зі спортивного орієнтування,  оплата участі ветеранської команди "Тинь" з футзалу</t>
  </si>
  <si>
    <t>придбання та встановлення дизель-генератору</t>
  </si>
  <si>
    <t>0913111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</si>
  <si>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</si>
  <si>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поточний ремонт козирьків будівлі КЗ  ЦСПРД</t>
  </si>
  <si>
    <t>6</t>
  </si>
  <si>
    <t xml:space="preserve">поточний ремонт гуртожитку №4 по вул.Миру,11  для подальшого заселення  -  одержувач комунальне підприємство "Житлово-експлуатаційне об"єднання" </t>
  </si>
  <si>
    <t>МП "Капітального будівництва об'єктів житлово-комунального господарства  і соціальної інфраструктури м.Южноукраїнську на 2016-2020 роки", у т.ч.:</t>
  </si>
  <si>
    <t>Реконструкція фонтану в міському парке на вул.Миру, (у тому числі розробка проектно-кошторисної документації)</t>
  </si>
  <si>
    <t>харчування тварин -  у пункті тимчасового утримання тварин   (одержувач бюджетних коштів - КП СКГ)</t>
  </si>
  <si>
    <t>всього, у тому числі:</t>
  </si>
  <si>
    <t xml:space="preserve"> 'придбання сміттєвозу МАЗ - 5340     - одержувач бюджетних коштів - комунальне підприємство "Житлово-експлуатаційне об"єднання" </t>
  </si>
  <si>
    <t>Капітальний ремонт інженерних мереж постачання холодної та гарячої води прт.Незалежності,1 (на умовах співфінансування  90% / 10%)</t>
  </si>
  <si>
    <t xml:space="preserve">ліквідація усідань і проломів проїзної частини та відновлення всіх видів дорожнього покриття вулиць загального користування холодною бітумно-мінеральною сумішшю  (одержувач бюджетних коштів - комунальне підприємство "Служба комунального господарства") </t>
  </si>
  <si>
    <t>влаштування пристроїв примусового зниження щвидкості руху транспортних засобів</t>
  </si>
  <si>
    <t xml:space="preserve"> оплата за спожиту КП ТВКГ електроенергію </t>
  </si>
  <si>
    <t>оплата боргових зобов"язань відповідно до Мирових угод між КП ТВКГ та  ВП ЮУ АЕС ДП НАЕК "Енергоатом"</t>
  </si>
  <si>
    <t>придбання установки високого тиску  для миття вольєрів - одержувач бюджетних коштів - комунальне підприємство "Служба комунального господарства"</t>
  </si>
  <si>
    <t>поточний ремонт вольєрів у притулку  - одержувач бюджетних коштів - комунальне підприємство "Служба комунального господарства"</t>
  </si>
  <si>
    <t>придбання контейнерів пластикових - одержувач бюджетних коштів - комунальне підприємство "Житлово-експлуатаційне об"єднання"</t>
  </si>
  <si>
    <t>проведення земельних торгів на набуття права оренди на земельні ділянки</t>
  </si>
  <si>
    <t>Міська програма інформаційної підтримки розвитку міста та діяльності органів місцевого самоврядування на 2019-2022 роки</t>
  </si>
  <si>
    <t>розробка нового проекту з будівництва систем відеоспостереження громадських місць, дообладнання</t>
  </si>
  <si>
    <t>облаштування міської призовної дільниці</t>
  </si>
  <si>
    <t>придбання протитуберкульозних ліків, вітамінів і гепатопротекторів, протиалергійних препаратів (одержувач коштів - некомерційне комунальне підприємство "Южноукраїнський центр надання первинної медико - санітарної допомоги); придбання рентгенівської плівки (одержувач коштів -КНП Южноукраїнськаміська багатопрофільна лікарня)</t>
  </si>
  <si>
    <t xml:space="preserve">заходи з імунопрофілактики </t>
  </si>
  <si>
    <t xml:space="preserve">Міська програма "Наше місто" на 2020-2024 роки </t>
  </si>
  <si>
    <t>Начальник фінансового управління Южноукраїнської міської ради                                                                                                                    Т.О.Гончарова</t>
  </si>
  <si>
    <t xml:space="preserve">встановлення технічних засобів регулювання дорожнім рухом (дорожнім знаки-74 од.)-(одержувач бюджетних коштів - комунальне підприємство "Служба комунального господарства") </t>
  </si>
  <si>
    <t>встановлення металопластикових вікон з обрамленням наружних відкосів, внутрішніх швів та покраску внутрішніх відкосів в житловому будинку за адресою вулиця Незалежності,4 (КЕКВ 2240)</t>
  </si>
  <si>
    <t>придбання встановлення системи відеоспостереження MISECU в житловому будинку за адресою вул.Незалежності,6 п.1,2,3   (КЕКВ 2240)</t>
  </si>
  <si>
    <t>придбання елементу  дитячого ігрового майданчика – дитячого будиночка  (1од.) для встановлення у дворі житлового будинку №45 по вулиці Набережна Енергетиків (КЕКВ 3110)</t>
  </si>
  <si>
    <t>Будівництво медичних установ та закладів</t>
  </si>
  <si>
    <t xml:space="preserve">Капітальний ремонт.Будівля КНП "Южноукраїнська міська багатопрофільна лікарня".Переобладнання приміщення рентгенкабінету №1 під кабінет комп"ютерної томографії  на вул.Миру,3 м.Южноукраїнська Миколаївської області </t>
  </si>
  <si>
    <t xml:space="preserve">Цільова  програма захисту населення і територій від надзвичайних ситуацій техногенного та природного  характеру  на 2018-2022 роки,  в тому числі:  </t>
  </si>
  <si>
    <t>придбання сміттєконтейнерів  оцинкованих (10шт.) - одержувач бюджетних коштів - комунальне підприємство "Житлово-експлуатаційне об"єднання"</t>
  </si>
  <si>
    <t>підсів газонів на території міста (КЕКВ 2240)</t>
  </si>
  <si>
    <t xml:space="preserve">заходи з озеленення (садіння  саджанців  дерев та кущів  віком більше 1 року  на території міста) ( КЕКВ 3132) </t>
  </si>
  <si>
    <t>Централізовані заходи з лікування онкологічних хворих</t>
  </si>
  <si>
    <t>Міська програма  "Фонд міської ради на виконання депутатських повноважень" на 2018-2020 роки , у тому числі:</t>
  </si>
  <si>
    <t>матеріальна допомога</t>
  </si>
  <si>
    <t>Забезпечення соціального захисту громадян</t>
  </si>
  <si>
    <t>0813105</t>
  </si>
  <si>
    <t>3121</t>
  </si>
  <si>
    <t>Придбання засобів захисту ,дезинфікуючих засобів</t>
  </si>
  <si>
    <t>4030</t>
  </si>
  <si>
    <t>1014040</t>
  </si>
  <si>
    <t>1014081</t>
  </si>
  <si>
    <t>1014030</t>
  </si>
  <si>
    <t>1014060</t>
  </si>
  <si>
    <t>4081</t>
  </si>
  <si>
    <t>4060</t>
  </si>
  <si>
    <t>4040</t>
  </si>
  <si>
    <t>Придбання дезинфікуючих засобів та засобів індивідуального захисту</t>
  </si>
  <si>
    <t>0210150</t>
  </si>
  <si>
    <t>0150</t>
  </si>
  <si>
    <t>0111</t>
  </si>
  <si>
    <t>Дердавне управління</t>
  </si>
  <si>
    <t>придбання засобів індивідуального захисту, дезінфікуючих засобів, бактерицидних опромінювачів для знезараження повітря і поверхонь</t>
  </si>
  <si>
    <t>0611161</t>
  </si>
  <si>
    <t>1161</t>
  </si>
  <si>
    <t xml:space="preserve"> Забезпечення діяльності інших закладів у сфері освіти,                                     в тому числі: </t>
  </si>
  <si>
    <t>Надання позашкільної освіти закладами позашкільної освіти, заходи із позашкільної роботи з дітьми</t>
  </si>
  <si>
    <t>придбання засобів індивідуального захисту, дезінфікуючих засобів</t>
  </si>
  <si>
    <t>0818110</t>
  </si>
  <si>
    <t>0819800</t>
  </si>
  <si>
    <t xml:space="preserve"> на забезпечення Южноукраїнського міськрайоного відділу лабораторних досліджень державної установи «Миколаївський обласний лабораторний центр Міністерства охорони здоров’я України» засобами медичного призначення, захисним одягом, засобами захисту органів дихання, дезінфекційними засобами</t>
  </si>
  <si>
    <t xml:space="preserve"> на забезпечення Южноукраїнського пункту постійного базування Миколаївського обласного  центру екстреної медичної допомоги та медицини катастроф засобами медичного призначення, захисним одягом, засобами захисту органів дихання, дезінфекційними засобами</t>
  </si>
  <si>
    <t>080160</t>
  </si>
  <si>
    <t>0160</t>
  </si>
  <si>
    <t>державне управління</t>
  </si>
  <si>
    <t>1010160</t>
  </si>
  <si>
    <t>1210160</t>
  </si>
  <si>
    <t xml:space="preserve">Цільова  програма захисту населення і територій від надзвичайних ситуацій техногенного та природного  характеру  на 2018-2022 роки,  в тому числі: </t>
  </si>
  <si>
    <t>Цільова  програма захисту населення і територій від надзвичайних ситуацій техногенного та природного  характеру  на 2018-2022 роки,  в тому числі:</t>
  </si>
  <si>
    <t>2810160</t>
  </si>
  <si>
    <t>Державне управління</t>
  </si>
  <si>
    <t>придбання засобів індивідуального захисту, дезінфікуючих засобів, тощо</t>
  </si>
  <si>
    <t>Керівництво і управління у відповідній сфері у містах (місті Києві), селищах, селах, об’єднаних територіальних громадах</t>
  </si>
  <si>
    <t>придбання  комплектів автономного освітлення блокпостів (система автономного освітлення САО 24V-280W - 3 к -та (КП СКГ КЕКВ 3210)</t>
  </si>
  <si>
    <t>ліквідація несанкціонованих звалищь (2240)</t>
  </si>
  <si>
    <t>1218110</t>
  </si>
  <si>
    <t>експлуатація системи централізованого оповіщення, пряма лінія зв"язку на сирену, придбання пам"яток, буклетів, стендів по цивільному захисту та інше</t>
  </si>
  <si>
    <t>придбання засобів індивідуального захисту та дизінфікуючих засобів</t>
  </si>
  <si>
    <t>0910160</t>
  </si>
  <si>
    <t>виготовлення та встановлення інформаційних щитів, виготовлення та наклеювання інформаційних постерів на біг-бордах , встановлення 68 од. залізобетонних блоків для перекриття в"їздів та виїздів з міста з послідуючим віднесенням цих блоків до матеріального резерву - одержувач КП СКГ</t>
  </si>
  <si>
    <t>придбання засобів індивідуального захисту для працівників, дезинфікуючих засобів для обробки торгівельних місць на території ринку та дезинфікуючих засобів для обробки рук покупців в пунктах дезінфекції  - ( КП "Критий ринок")</t>
  </si>
  <si>
    <t xml:space="preserve">Багатопрофільна стационарна медична допомога населенню </t>
  </si>
  <si>
    <t>придбання спеціальних костюмів робочих (для жінок) та рукавичок з повним покриттям ПВХ для працівників КНС КП ТВКГ</t>
  </si>
  <si>
    <t>оплата послуг з організації проведення повірки загальнобудинкових комерційних вузлів обліку багатоквартирних будинків</t>
  </si>
  <si>
    <t>придбання монтажних вставок , термоперетворювачів опору та п"єзолектричних перетворювачів та інше</t>
  </si>
  <si>
    <t>Цільова  програма захисту населення і територій від надзвичайних ситуацій техногенного та природного  характеру  на 2018-2022 роки</t>
  </si>
  <si>
    <t>0610160</t>
  </si>
  <si>
    <t>придбання засобів індивідуального захисту, дезінфікуючих засобів,та продукти харчування</t>
  </si>
  <si>
    <t>0611150</t>
  </si>
  <si>
    <t>1150</t>
  </si>
  <si>
    <t>Методичне забезпечення діяльності навчальних закладів  консалтінгово-методичний центр</t>
  </si>
  <si>
    <t>поповнення, накопичення та поновлення міського матеріального резерву ,придбання човна-15500,00грн.,планшету</t>
  </si>
  <si>
    <t>придбання дитячих гойдалок (2од.), лави для відпочинку (1од.) для дитячого майданчика у дворі біля житлових будинків по вулиці Молодіжна, 7а, вулиці Молодіжна, 7, проспекту Незалежності, 24  - 14800,0; придбання бордюрного каменю для облаштування клумб на прибудинковій території житлового будинку на вулиці Молодіжна, 7а - 7200,0. (КЕКВ 2210)</t>
  </si>
  <si>
    <t>поточний ремонт об"ектів благоустрою міста - одержувач бюджетних коштів - комунальне підприємство "Служба комунального господарства"</t>
  </si>
  <si>
    <t>Встановлення системи пожежної сигналізації та дверей металевих протипожежних в приміщенні будівлі за адресою вул. Паркова,5</t>
  </si>
  <si>
    <t>Холодильник,швейна машинка</t>
  </si>
  <si>
    <t>0913112</t>
  </si>
  <si>
    <t>0913113</t>
  </si>
  <si>
    <t>0913115</t>
  </si>
  <si>
    <t>0913116</t>
  </si>
  <si>
    <t>0913117</t>
  </si>
  <si>
    <t>0917691</t>
  </si>
  <si>
    <t xml:space="preserve">погашення кредиторських вимог по КП «Південсервіс», яке знаходиться в стадії ліквідації, а саме: податковий борг в сумі 26, 85628 тис.грн. (ПДВ, земельний податок, ЄСВ, податок на прибуток, штрафні санкції) та погашення із виплати заборгованості по заробітній платі  в сумі 9,94077 тис.грн.        </t>
  </si>
  <si>
    <t>обладнання пішохідних переходів на прт.Незалежності направляючим освітленням, встановлення пішоходів-манекенів для забезпечення безпеки дорожнього руху   (КП СКГ)</t>
  </si>
  <si>
    <t>Заміна вікон на металопластикові на 1 поверсі блоку № 1 нежитлової будівлі бул.Цвіточний,4</t>
  </si>
  <si>
    <t>придбання спеціальних костюмів Л-1, рукавичок універсальних господарчих латексних, рукавичок нітрилових робочих, СМЗ "Локтос-М", соди кальцинованої, універсального засобу "Domestos"</t>
  </si>
  <si>
    <t>Придбання ігрового комплексу для ж/б за адресою вул.Набережна Енергетиків,43</t>
  </si>
  <si>
    <t>Придбання та встановлення МАФ дитячих гральних елементів на прибудинковій території житлового будинку на вулиці Набережна Енергетиків,3/вул.Миру,2 (одержувач коштів КП ЖЕО)</t>
  </si>
  <si>
    <t>поточний ремонт кімнат гуртожитку №1 для подальшого заселення</t>
  </si>
  <si>
    <t xml:space="preserve">поточний ремонт гуртожитку №4 по вул.Миру,11  для подальшого заселення </t>
  </si>
  <si>
    <t xml:space="preserve"> -  одержувач комунальне підприємство "Житлово-експлуатаційне об"єднання", в тому числі:</t>
  </si>
  <si>
    <t>придбання поштових скриньок для подальшої заміни в житлових будинках №3, 5, 7 по вулиці Енергобудівників (КЕКВ 2210)</t>
  </si>
  <si>
    <t>придбання металопластикових вікон для під’їздів №1,2 ж/б ОСББ"Набережна Енергетиків,27"(КЕКВ 2210)</t>
  </si>
  <si>
    <t>придбання обладнання системи відеоспостереження ж/б ОСББ "Енергобудівників,13"(КЕКВ 2210)</t>
  </si>
  <si>
    <t>придбання системи відеоспостереження для під’їзду №1 ж/б вул.Набережна Енергетиків,43(КЕКВ 2210)</t>
  </si>
  <si>
    <t>придбання та встановлення системи відеоспостереження в ж/б прт.Незалежності,2 (п.1-3)/вул.Миру,12 (п.4-6) (КЕКВ 2240)</t>
  </si>
  <si>
    <t>встановлення відеокамер на ж/б вул.Дружби Народів,20 (КЕКВ 2240)</t>
  </si>
  <si>
    <t>Облаштування системи відеонагляду на ж/б прт.Незалежності,1 (КЕКВ 2240)</t>
  </si>
  <si>
    <t>Оздоблення стін та стелі під’їзду №2 ж/б вул.Набережна Енергетиків,15 (КЕКВ 2240)</t>
  </si>
  <si>
    <t>1216013</t>
  </si>
  <si>
    <t>6013</t>
  </si>
  <si>
    <t>в т.ч. за напрямами:</t>
  </si>
  <si>
    <t>встановлення приладів обліку на поливальному водогоні в кварталі №7 малоповерхової забудови м.Южноукраїнська (КЕКВ 2240)</t>
  </si>
  <si>
    <t>поточний ремонт колектора та трубопроводів розгалуження поливального водогону в кварталі №7 малоповерхової забудови м.Южноукраїнська  (КЕКВ 2240)</t>
  </si>
  <si>
    <t>Програма підтримки органу самоорганізації населення кварталу №7 м.Южноукраїнська "Управа МПЗ" на 2019-2020роки</t>
  </si>
  <si>
    <t>0444</t>
  </si>
  <si>
    <t>Капітальний ремонт. перепланування приміщень відділення нефрології та діалізу  за адресою вулиця Паркова, 3-В  м.Южноукраїнськ Миколаївської області (закінчення робіт)</t>
  </si>
  <si>
    <t>облаштування додаткових вольєрів у пункті тимчасового утримання тварин</t>
  </si>
  <si>
    <t>0817322</t>
  </si>
  <si>
    <t>7322</t>
  </si>
  <si>
    <t>0433</t>
  </si>
  <si>
    <t xml:space="preserve">Будівництво  медичних установ та закладів </t>
  </si>
  <si>
    <t>капітальний ремонт пасажирського ліфта в будівлі  НКП "ЮУ МУ ПМСД"</t>
  </si>
  <si>
    <t xml:space="preserve">Заходи державної політики з питань дітей та їх соціального захисту </t>
  </si>
  <si>
    <t>організація та проведення заходів культурно - масового спрямування, придбання призів, квітів, атрибутики, подарунків,  поліграфічних матеріалів, сувенірної продукції,придбання акустичної апаратури</t>
  </si>
  <si>
    <t>проведення навчально-тренувальних зборів і змагань з олімпійських видів спорту, придбання призів, спортивної форми, спортінвентарю та ін.</t>
  </si>
  <si>
    <t>проведення навчально-тренувальних зборів і змагань з неолімпійських видів спорту, придбання призів, спортивної форми, спортінвентарю та ін.</t>
  </si>
  <si>
    <t>оплата транспортних послуг поїздки делегації , придбання атрибутики, оргтехніки,оплата оренди приміщення для громадської організації "Бугогардова Січ Українського козацтва"</t>
  </si>
  <si>
    <t>придбання  банерів, інформаційних стендів</t>
  </si>
  <si>
    <t xml:space="preserve">Проведення навчально - тренувальних зборів і змагань з олімпійських видів спорту </t>
  </si>
  <si>
    <t>Утримання та навчально-тренувальна робота комунальних дитячо-юнацьких спортивних шкіл</t>
  </si>
  <si>
    <t>810</t>
  </si>
  <si>
    <t xml:space="preserve">Забезпечення діяльності інших закладів в галузі культури і мистецтва </t>
  </si>
  <si>
    <t>Забезпечення діяльності палаців i будинків культури, клубів, центрів дозвілля та iнших клубних закладів</t>
  </si>
  <si>
    <t>0828</t>
  </si>
  <si>
    <t>Забезпечення діяльності музеїв i виставок</t>
  </si>
  <si>
    <t>0824</t>
  </si>
  <si>
    <t>Забезпечення діяльності бібліотек</t>
  </si>
  <si>
    <t>виявлення та підтримка обдарованих дітей (стипендія міського голови),стимулювання та заохочення обдарованих дітей</t>
  </si>
  <si>
    <t>часткове відшкодування витрат Ветеранам Війни на лікарськи засоби при амбулаторному лікуванні за рецептами лікарів згідно з Переліком ліків, які надаються безкоштовно,  забезпечення санаторно-курортним лікуванням Ветеранів Війни, праці та осіб з інвалідністю, надання одноразової матеріальної допомоги громадянам, які постраждали внаслідок Чорнобольської катастрофи (1 категорії) та дітям з інвалідністю, які постраждали від Чорнобольської катастрофи та  учасникам бойових дій у роки Другої світової війни до річниць Перемоги над нацизмом у роки Другої світової війни та визволення України від фашистських загарбників</t>
  </si>
  <si>
    <t>продукти харчування- 500000,00,  ремонт  спортивної зали будівлі ЦСПРД -135232,00</t>
  </si>
  <si>
    <t>проведення загальноміських заходів та змагань з фізичної культури, придбання призів, спортивної форми, спортінвентарю та ін.</t>
  </si>
  <si>
    <t>0812151</t>
  </si>
  <si>
    <t>2151</t>
  </si>
  <si>
    <t>Забезпечення діяльності інших закладів у сфері охорони здоров’я</t>
  </si>
  <si>
    <t>придбання засобів захисту  для населення (маски)</t>
  </si>
  <si>
    <t>придбання засобів захисту ,дезинфікуючих засобів</t>
  </si>
  <si>
    <t xml:space="preserve">придбання ноутбуку, рецеркуляторів бактеріоцидних для сімейного лікаря  ФОП Качуровської Ж.Д. </t>
  </si>
  <si>
    <t>субвенція поліція (ПММ, захисні костюми, маски, термометри, окуляри) -100000,00грн., пожежна частина (респиратори, костюми біологічного захисту, мотооприскувач,засоби антисептичні, човен надувний, причіп до човна  )-215 000,00грн.</t>
  </si>
  <si>
    <t>придбання альтанки, пісочниці для  ОСББ «Дев’яточка Юга» (3110)</t>
  </si>
  <si>
    <t>придбання компьютерної, оргтехніки та газонокосарки для органу самоорганізації населення "Управа малоповерхової забудови" (2210, 3110)</t>
  </si>
  <si>
    <t>придбання для встановлення лав (6 шт.) біля під’їздів Цвіточний, 1 (2210)</t>
  </si>
  <si>
    <t>Видалення сухостійних (аварійних) дерев  (3132)</t>
  </si>
  <si>
    <t>заміна вікон на металопластикові в місцях загального  користування в під"зді №1 житлового будинку  на вул.Олімпійська,3</t>
  </si>
  <si>
    <t>Заходи до свят, забезпечення побутовою технікою інвалідів І, ІІ, та ІІІ групи і УБД, підписка газети "Контакт", кабельне телебачення "Квант", харчування малозабезпечених, університет  треього віку, лікі пільгові категорії населення (діти з інвалідністю, асматики, памперси, калоприймачи, матеріальна допомога по рішенням МВК, на поховання, ліквідаторам ЧАЕС, утримання соцпалат</t>
  </si>
  <si>
    <t>встановлення  дорожніх знаків (показчики) з найменуванням вулиць (95 од.)</t>
  </si>
  <si>
    <t xml:space="preserve">Капітальний ремонт ДНЗ№8 "Казка", (у тому числі розробка ПКД, інженерно-вишукувальні роботи, сертифікація та експертиза) - 2 290,0 тис.грн.,Капітальний ремонт в харчоблокі А  ДНЗ №8 -1500,0тис.грн., Капітальний ремонт ДНЗ №8 блок А (заміна вікон) - 2 500,0 тис.грн., Капітальний ремонт.Улаштування  пожежної сигналізації і системи голосового оповіщення в ДНЗ- 1 200,998тис.грн.в т.ч.: (ДНЗ №3"Веселка" по бульвару Шкільному,4 -816,698,0 тис.грн., ДНЗ№2 "Ромашка" на бульварі Курчатова,5 - 384,3 тис.грн.), Капітальний ремонт .Улаштування  пожежної сигналізації і системи голосового оповіщення в Гімназії №1 на бульварі Курчатова,6 (експертиза ПКД)-10,0 тис.грн.,коригування проектно-кошторисної документації та проведення експертизи за об’єктом:"Капітальний ремонт ЗОШ І-ІІІ ступенів №2 (заміна вікон) по бул.Шкільному,3-70,0 тис.грн. </t>
  </si>
  <si>
    <t>Капітальний ремонт.благоустрій території навколо міні-стадіону ЗОШ І-ІІІ ступенів №1 , (у т.ч. розробка ПКД та експертиза) - 1 202,890 тис.грн., капітальний ремонт покрівлі Гімназії №1 по бул.Курчатова,6 -(1 100,0 тис.грн.), проведення експертизи проектно-кошторисної документації  по об"екту "Реконструкція будівлі під дошкільний навчальний заклад №4 (будівля колишньої дитячої поліклініки) по бульвару Шкільному,10 (коригування ПКД та проведення експертизи, виконання покрівельних робіт - (3752,4 тис.грн.); капітальний ремонт (укріплення) головного корпусу ЗОШ І-ІІІ ступенів №3 по бул. Цвіточному,5, (у т.ч. розробка ПКД, інженерно-вишукувальні роботи, сертифікація та експертиза, виготовлення енергетичного сертифікату) - 465,0 тис.грн.,Капітальний ремонт (укріплення) головного корпусу ЗОШ І-ІІІ ступенів №4 по проспекту Незалежності, 16, (у т.ч. розробка ПКД документації, інженерно-вишукувальні роботи, сертифікація та експертиза, виготовлення енергетичного сертифікату)- 440,0 тис.грн.</t>
  </si>
  <si>
    <t>придбання з встановленням поштових скриньок для подальшої заміни в під’їзді №2 в ж/б вул.Дружби Народів,1 (КЕКВ 2240)</t>
  </si>
  <si>
    <t>заміна металопластикових вікон в під’їзді ж/б по вул.Дружби Народів,33А (КЕКВ 2240)</t>
  </si>
  <si>
    <t>Придбання матеріалів для виконання ремонтних робіт по заміні трубопроводу гарячого водопостачання у підвальному приміщенні  ж/б прт.Незалежності,26(п.3)(КЕКВ 2210)</t>
  </si>
  <si>
    <t>Придбання будівельних матеріалів для виконання ремонту фасаду біля входу у під’їзди  ж/б вул.Набережна Енергетиків,27(КЕКВ 2210)</t>
  </si>
  <si>
    <t>Придбання будівельних матеріалів для виконання ремонту фасаду біля входу у під’їзди  ж/б вул.Молодіжна,5(КЕКВ 2210)</t>
  </si>
  <si>
    <t>придбання  вікон для встановлення в під’їзді ж/б вул.Дружби Народів,56(КЕКВ 2210)</t>
  </si>
  <si>
    <t>Придбання будівельних матеріалів для виконання ремонту фасаду біля входу у під’їзди  ж/б вул.Молодіжна,7(КЕКВ 2210)</t>
  </si>
  <si>
    <t>придбання портфелів та канцтоварів</t>
  </si>
  <si>
    <t>придбання спортивного інвентарю для занять греко-римською боротьбою, секції боксу,участь футбольної команди в чемпіонаті області з футболу</t>
  </si>
  <si>
    <t>оплата участі ветеранів команди "Тинь" у змаганнях з міні-футболу</t>
  </si>
  <si>
    <t>улаштування арт-об’єкту публічного знакового місця до 45-річного юбілею міста,придбання фірмових футболок,костюмів для обрядового танцю</t>
  </si>
  <si>
    <t>Технічне переоснащення  інженерних вводів із встановленням приладів обліку теплової енергії, гарячого і холодного водопостачання 2-х житлових будинків комунальної  форми власності (651,894тис.грн.), реконструкція гуртожитку №6 під житло за адресою вул.Олімпійська,3 (вул.Комсомольська,3), у тому числі супровідні роботи з утримання в належному стані об"єкту (1 770,0 тис.грн.)та капітальний ремонт.переобладнання та перепланування приміщення №3 (кімнати 1-8) під житло за адресою вул.Дружби Народів,32 (49,810 тис.грн.)</t>
  </si>
  <si>
    <t>Капітальний ремонт покрівлі ж/б ОСББ "Дружби народів,33" - 1301,838 тис.грн. та Капітальний ремонт  м"якої покрівлі житлового будинку ОСББ "Теплий - дім Миру,8" - 682,0 тис.грн. та інші (на умовах співфінансування (90%/10%),капітальний ремонт(аварійність) козирьків ганків у під’їздах 6 та 7 ж/б ОСББ "Незалежності,27" за адресою прт.Незалежності,27 -112,8 тис.грн.(на умовах співфінансування (90%/10%)</t>
  </si>
  <si>
    <t>відновлення аварійного резерву сталевого трубопроводу для ліквідації аварійної ситуації на напірному колекторі господарчо-побутової каналізації в районі автодороги Н-24</t>
  </si>
  <si>
    <t>проведення поточного ремонту покрівлі ТРП-1 по вул. Дружби Народів,22а</t>
  </si>
  <si>
    <t>Влаштування пандусів на бул.Шкільному в районі ж/б Соборності,1</t>
  </si>
  <si>
    <t>Видалення сухостійних дерев (аварійних) дерев (КП ЖЕО) (2610)</t>
  </si>
  <si>
    <t>Встановлення обладнання для спортивного та дитячого куточка на прибудинковій території житлових будинків № 15,17 на вул. Набережна Енергетиків</t>
  </si>
  <si>
    <t>0611170</t>
  </si>
  <si>
    <t>1170</t>
  </si>
  <si>
    <t>субвенція поліції на придбання комп’ютерних робочих місць та СБУ</t>
  </si>
  <si>
    <t>придбання матеріалів для здійснення  ремонту будинкових  мереж холодного і гарячого водопостачання в ж/б ОСББ "Дружби Народів,40"(КЕКВ 2210)</t>
  </si>
  <si>
    <t>придбання бойлеру для виробничої бази, проведення поточного ремонту у майстерні слюсарів (приміщення ТРП-2 на вул.Миру,8а) з облаштування сантехнічного обладнання (придбання та встановлення пісуару та раковини  з краном змішувачем)</t>
  </si>
  <si>
    <t>придбання матеріалів для підготовки міста до опалювального сезону 2020-2021 роки : придбання труб, муфт, патрубків, кранів, ПММ,  інших товаро-матеріальних цінностей</t>
  </si>
  <si>
    <t>Придбання  системи відеоспостереження для житлового будинку  ОСББ "Будинок-72" (вул.Енергобудівників,15) (КЕКВ 2210)</t>
  </si>
  <si>
    <t>придбання обладнання системи відеоспостереження для житлового будинку ОСББ "Дружби Народів,29" (КЕКВ 2210)</t>
  </si>
  <si>
    <t>придбання обладнання системи відеоспостереження для житлових будинків ОСББ "Соборності,2" та ОСББ "Набережна Енергетиків,19" (КЕКВ 2210)</t>
  </si>
  <si>
    <t>придбання будівельних матеріалів для виконання поточного ремонт піддашку парадного входу під"їзду №1 житлоіого будинку  ОСББ "Набережна Енергетиків,49"  (КЕКВ 2210)</t>
  </si>
  <si>
    <t>поточний ремонт дорожнього покриття внутрішньоквартальних проїздів  (2145,923 тис.грн.)  та  пішохідних доріжок (1030,509 тис.грн.)     (КЕКВ 2240)</t>
  </si>
  <si>
    <t>встановлення  металевого огородження з сітки рабиця для вуличних євроконтейнерів збору твердих побутових відходів на прибудинковій території житлового будинку №17 на вул.Набережна Енергетиків (КП ЖЕО)</t>
  </si>
  <si>
    <t>встановлення лави біля ж/б Миру,9 (КЕКВ 2240)</t>
  </si>
  <si>
    <t>Завезення піску на дитячі майданчики у дворі житлового будинку № 7 по бул. Цвіточному (КЕКВ 2210)</t>
  </si>
  <si>
    <t>Придбання лави для встановлення біля під"їзду № 2 житлового будинку № 26 по проспекту Незалежності (КЕКВ 2210)</t>
  </si>
  <si>
    <t>Придбання бордюрів для облаштування клумб на прибудинковій території житлового будинку № 7 по вул. Молодіжна (КЕКВ 2210)</t>
  </si>
  <si>
    <t>придбання лави для облаштування дитячого майданчика ОСББ «Молодіжна, 7а» (КЕКВ 2210)</t>
  </si>
  <si>
    <t>Придбання та заміна лав (2шт.) та урн (1шт.) по бул. Шевченко в районі житлового будинку № 8 (КЕКВ 2240)</t>
  </si>
  <si>
    <t>поточний ремонт пішохідних доріжок, площадки біля ж/б на вул. Набережна Енергетиків,15,17, де знаходиться ДБСТ   (2240)</t>
  </si>
  <si>
    <t>поточний ремонт частини пішохідної доріжки біля житлового будинку № 17 на вул. Набережна Енергетиків  (КЕКВ 2240)</t>
  </si>
  <si>
    <t>надання матеріальної допомоги для дітей хворих на цуковий діабет на придбання витрат матеріалів до прилад.постійної інфузії ( інсулінові помпи)</t>
  </si>
  <si>
    <t xml:space="preserve">Технічне переоснащення  інженерних вводів із встановленням приладів обліку теплової енергії, гарячого і холодного водопостачання 6-ти житлових будинків (1610,681тис.грн.) та                                                                                                                                                                                                                     'Влаштування поручнів, пандусів для колясок, ремонту пандуса, влаштування під"їздів до ліфта (20,0 тис.грн.) та Капітальний ремонт зовнішньої частини фундаменту торця будинку і лотка теплотраси житлового будинку на вул.Дружби Народів,29 в звязку з аварійністю (38,125тис.грн.) (на умовах співфінансування  90% / 10%)  </t>
  </si>
  <si>
    <t xml:space="preserve">ремонт спортивної зали будівлі ЦСПРД </t>
  </si>
  <si>
    <t>цільова фінансова допомога  КП ТВКГ з  подолання тарифно - фінансових втрат (одержувач КП ТВКГ)</t>
  </si>
  <si>
    <t>догляд та утримання тварин у ПТУТ  та відлов бродячих тварин на території міста  - одержувач бюджетних коштів - комунальне підприємство "Служба комунального господарства"</t>
  </si>
  <si>
    <t>Комплексна програма захисту прав дітей Южноукраїнської міської територіальної громади на 2021 - 2025 роки</t>
  </si>
  <si>
    <t>3111</t>
  </si>
  <si>
    <t>Утримання закладів, що надають соціальні послуги дітям, які опинилися у складних життєвих обставинах, підтримка функціонування дитячих будинків сімейного типу та прийомних сімей</t>
  </si>
  <si>
    <t>3112</t>
  </si>
  <si>
    <t>Енергоносії,зарплата,оплата послуг  (одержувач коштів -  некомерційне комунальне  підприємство "Южноукраїнський центр первинної медико - санітарної допомоги")</t>
  </si>
  <si>
    <t>одержувач коштів - некомерційне комунальне підприємство "Южноукраїнський центр надання первинної медико - санітарної допомоги"</t>
  </si>
  <si>
    <t>Міська комплексна програма "Розвиток та підтримка сім'ї, дітей та молоді на 2021 - 2025 роки"</t>
  </si>
  <si>
    <t xml:space="preserve">Соціальна програма підтримки учасників АТО та членів їх сімей  </t>
  </si>
  <si>
    <t>товари медицинського призначення-    грн.,придбання мед.обладнання-   грн.,зовнішній жорсткий диск-   рн.,мікрохвильова піч-  грн.</t>
  </si>
  <si>
    <t>одержувачі бюджетних коштів: громадська організація "Южноукраїнська міська організація всеукраїнської організації інвалідів "Союз організацій інвалідів України"", громадська організація "Южноукраїнська міська організація ветеранів війни, праці та збройних сил організацій ветеранів України", громадська організація "Южноукраїнська міська організація всеукраїнської громадської організації "Союз Чорнобиль Україна"", громадська організація "Южноукраїнська спілка ветеранів Афганістану воїнів інтернаціоналістів"</t>
  </si>
  <si>
    <t xml:space="preserve"> Первинна медична допомога населенню, що надається центрами первинної медичної (медико-санітарної) допомоги</t>
  </si>
  <si>
    <t>в т.ч. одержувач коштів - некомерційне комунальне підприємство "Южноукраїнський центр надання первинної медико - санітарної допомоги"</t>
  </si>
  <si>
    <t>0611142</t>
  </si>
  <si>
    <t>1142</t>
  </si>
  <si>
    <t>Програма розвитку освіти в Южноукраїнській міській територіальній громаді на 2021 - 2025 роки</t>
  </si>
  <si>
    <t xml:space="preserve">видатки, пов'язані з юридичним оформленням  викупу земельної ділянки, в т.ч. замовлення та виготовлення експертної грошової оцінки земельної ділянки, в т.ч замовлення та виготовлення  експертної грошової оцінки земельної ділянки та рецензування звіту про експертну грошову оцінку земельної ділянки (розширення території міського цвинтаря) </t>
  </si>
  <si>
    <t>Інші програми та заходи у сфері охорони здоров'я, в тому числі:</t>
  </si>
  <si>
    <t xml:space="preserve">оплата за навчання випускників закладів освіти міста на лікарів сімейної медицини         </t>
  </si>
  <si>
    <t>Міська програма розвитку малого і середнього підприємництва в місті Южноукраїнську</t>
  </si>
  <si>
    <t>придбання та виготовлення друкованої продукції</t>
  </si>
  <si>
    <t>відшкодування витрат на проїзд до місця лікування</t>
  </si>
  <si>
    <t xml:space="preserve">забезпечення хворих на цукровий діабет препаратами інсуліну  (одержувач коштів - комунальне некомерційне підприємство "Южноукраїнська міська багатопрофільна лікарня")  </t>
  </si>
  <si>
    <t>матеріальна допомога для дітей, хворих на цукровий діабет на придбання інсулінових помп та витратних матеріалів до них</t>
  </si>
  <si>
    <t>надання допомоги хворим з хронічною нирковою  недостатністю (проведення процедур гемодіалізу)</t>
  </si>
  <si>
    <t xml:space="preserve">забезпечення продуктами дитячого харчування дітей перших двох років життя з малозабезпечених сімей- (одержувач коштів - некомерційне комунальне підприємство "Южноукраїнський центр надання первинної медико - санітарної допомоги) </t>
  </si>
  <si>
    <t>проведення заходів,висвітлання інформації,придбання канцтоварів для соціальної реклами,школи відповідального батьківства,акцій</t>
  </si>
  <si>
    <t>утримання КЗ "ЦСПРД" в частині  харчування, придбання, інших послуг</t>
  </si>
  <si>
    <t>подарунки-50,0 тис.грн. , рейди- 50,0 тис.грн., висвітлення - 2,0 тис.грн., оформлення документів - 25,5 тис.грн.</t>
  </si>
  <si>
    <t>поповнення, накопичення та поновлення міського матеріального резерву</t>
  </si>
  <si>
    <t>використання спецтехніки</t>
  </si>
  <si>
    <t xml:space="preserve">поточне утримання об"ектів благоустрою міста  (одержувач бюджетних коштів - комунальне підприємство "Служба комунального господарства") </t>
  </si>
  <si>
    <t xml:space="preserve">затверджено на 2021 рік </t>
  </si>
  <si>
    <t>затверджено на звітний період 2021 року</t>
  </si>
  <si>
    <t>затверджено на 2021 рік</t>
  </si>
  <si>
    <t xml:space="preserve">одержувач коштів -  некомерційне комунальне  підприємство "Южноукраїнський центр первинної медико - санітарної допомоги </t>
  </si>
  <si>
    <t>одержувач коштів - некомерційне комунальне підприємство "Южноукраїнський центр надання первинної медико - санітарної допомоги (придбання вакцини)</t>
  </si>
  <si>
    <t>одержувач коштів - комунальне некомерційне підприємство "Южноукраїнська міська багатопрофільна лікарня"  (витрати на харчові пайки хворим на туберкульоз, що не преривають амбулаторне лікування, придбання туберкулінових ліків, рентген плівки</t>
  </si>
  <si>
    <t>одержувач коштів - некомерційне комунальне підприємство "Южноукраїнський центр надання первинної медико - санітарної допомоги" харчування дітей віком до 2-х років народжених ВІЛ-інфікованими матерями</t>
  </si>
  <si>
    <t>витрати на виготовлення звіту з експертної грошової оцінки земельної ділянки, що знаходиться за адресою: вулиця Молодіжна, 4 (за рахунок авансового внеску від коштів на придбання зазначеної земельної ділянки)</t>
  </si>
  <si>
    <t xml:space="preserve">ліквідація усідань і проломів проїзної частини (ямковий ремонт)  (одержувач бюджетних коштів - комунальне підприємство "Служба комунального господарства") </t>
  </si>
  <si>
    <t>зимове утримання доріг житлових будинків, гуртожитків, розташованих на території 1,2 мікрорайонів міста (КП ЖЕО)</t>
  </si>
  <si>
    <t>облаштування штучним покриттям спортивного майданчику (воркаут) у дворі житлових будинків на пр. Незалежності, 14/бул. Шевченка, 5  (2240)</t>
  </si>
  <si>
    <t>заміна бордюрів на залізобетонні (армовані) бордюри вздовж вул.Дружби Народів від прт.Соборності (критий ринок) до перехрестя вул.Молодіжної та в"їзду №2  (КП СКГ)</t>
  </si>
  <si>
    <t>оплата за оренду майна (ТРП в складі цілісного майнового комплексу ДЗ"ЮПЛ") регіональному відділенню Фонду держмайна України по Миколаївській області</t>
  </si>
  <si>
    <t>Забезпечення діяльності з виробництва, транспортування, постачання теплової енергії</t>
  </si>
  <si>
    <t>1216012</t>
  </si>
  <si>
    <t>6012</t>
  </si>
  <si>
    <t>одержувач - КП  ТВКГ в т.ч. за адресами:</t>
  </si>
  <si>
    <t>оплата за спожиту електроенергію на об"єктах КП ТВКГ, а саме: (за розподіл електроенергії грудень 2020 р. ДПЕМ ПрАТ «Атомсервіс» -783,91123 тис.грн, спожиту ел.енергію в січні 2021 р. ТОВ «Миколаївська електропостачальна компанія» - 968,36117 тис.грн., спожиту ел.енергію в грудні  2020 р. ТОВ «АС «Донбасс» Волноваха – 183,49637 тис.грн.)</t>
  </si>
  <si>
    <t>придбання  матеріалів для проведення поточного ремонту транзитних трубопроводів опалення та гарячого водопостачання з прокладанням внутрішньо квартальної мережі на опорах за адресою прт.Незалежності,6 ( труби ст.диам.108 - 480м., диам.159-63,5 м., теплоізоляційні мат-ли, та інші)</t>
  </si>
  <si>
    <t>придбання пластикової каналізаційної труби диам. 600 - 66м. та відводів диам.600- 3 шт.  одержувач - КП  ТВКГ</t>
  </si>
  <si>
    <t xml:space="preserve">придбання  матеріалів для проведення поточного ремонту транзитного трубопроводу гарячого водопостачання у підвалі житлового будинку на вул.Миру,4  (труби сталеві диам.89 - 110 м., труби диам. 108 - 110м. та інші матеріали) </t>
  </si>
  <si>
    <t>1217640</t>
  </si>
  <si>
    <t>7640</t>
  </si>
  <si>
    <t>Заходи з енергозбереження</t>
  </si>
  <si>
    <t>Будівництво  об'єктів житлово-комунального господарства</t>
  </si>
  <si>
    <t>компенсація витрат за медогляди та додаткові обстеження призовників та допризовників</t>
  </si>
  <si>
    <t>виготовлення та придбання імеджевої продукціїї, поліграфічного матеріалу; облаштування туристичного майданчику для дітей -500,0 тис.грн.</t>
  </si>
  <si>
    <t>підтримка громадських формувань (заохочення)</t>
  </si>
  <si>
    <t>експлуатація системи централізованого оповіщення, пряма лінія зв"язку на сирену, заправка катриджу</t>
  </si>
  <si>
    <t>субвенція з бюджету Южноукраїнської міської територіальної громади  Вознесенському районному бюджету на ремонт приміщення лабораторії для проведення досліджень методом ПЛР</t>
  </si>
  <si>
    <t>субвенція з бюджету Южноукраїнської міської територіальної громади бюджету Арбузинської територіальної громади на проживання 4-х одиноких осіб похилого віку у стаціонарному відділенні Арбузинського територіального центру соціального обслуговування (надання соціальних послуг) - резерв</t>
  </si>
  <si>
    <t>субвенція з бюджету Южноукраїнської міської територіальної громади бюджету Арбузинської територіальної громади на тимчасове проживання 1 дитини з інвалідністю та три курси реабілітації 2-х дітей з інвалідністю з тимчасовим проживанням Арбузинського територіального центру соціального обслуговування (надання соціальних послуг) - резерв</t>
  </si>
  <si>
    <t xml:space="preserve">субвенція з бюджету Южноукраїнської міської територіальної громади на співфінансування  з обласним  бюджетом видатків на забезпечення житлом сімей учасників антитерористичної операції на сході України, які перебувають на квартирному обліку, відповідно до Комплексної програми соціального захисту населення «Турбота» на період до 2023 року включно Миколаївської обласної ради </t>
  </si>
  <si>
    <t>всього, в тому числі за напрямами:</t>
  </si>
  <si>
    <t>7650</t>
  </si>
  <si>
    <t>Проведення експертної грошової оцінки земельної ділянки чи права на неї</t>
  </si>
  <si>
    <t>виготовлення технічної документації із землеустрою щодо інвентаризації земель в межах Южноукраїнської міської територіальної громади (Костянтинівський та Іванівський  старостінські округа)</t>
  </si>
  <si>
    <t>1217322</t>
  </si>
  <si>
    <t>Реконструкція кисневого пункту КНП «Южноукраїнська міська багатопрофільна лікарня». Улаштування кріогенного газифікатора за адресою: вул. Миру, 3 м. Южноукраїнськ Вознесенський район Миколаївська область», у тому числі розробка проектно-кошторисної документації та проведення експертизи (із підключенням до системи газозабезпечення інфекційного відділення)</t>
  </si>
  <si>
    <t>Капітальний ремонт 21-го ліфта житлових будинків за відповідними адресами   на умовах співфінансування (95% / 5%)</t>
  </si>
  <si>
    <t xml:space="preserve">капітальний ремонт  покрівлі житлового будинку по вул.Миру,8 -(691,86 тис.грн.)  козирьків ганків  - (126,4 тис.грн.) на умовах співфінансування 90% / 10%  </t>
  </si>
  <si>
    <t xml:space="preserve">Капітальний ремонт технологічного обладнання в КНС-3 за адресою вул.Миру,2а м.Южноукраїнськ Миколаївської області, у тому числі розробка проектно-кошторисної документації, проведення експертизи </t>
  </si>
  <si>
    <t>капремонт 9 - ти ліфтів житл.буд.за відповідними адресами (на умовах співфінансування 95% / 5%)  - 1734,0 тис.грн.; капремонт покрівель  житлових будинків за відповідними адресами (на умовах співфінансування 90% / 10%)  -967,0 тис.грн.</t>
  </si>
  <si>
    <t>влаштування огорожі вздовж полігону твердих побутових відходів   (огорожа довжиною 552 мп.)   , одержувач КП СКГ  (РЕЗЕРВ)</t>
  </si>
  <si>
    <t>оплата за оренду майна (приміщення та обладнання ТРП в складі цілісного майнового комплексу ДЗ "ЮПЛ") відповідно до договорів між КП ТВКГ та Державним навчальним закладом "Южноукраїнський професійний ліцей"</t>
  </si>
  <si>
    <t>Комплексна програма соціального захисту населення «Турбота» на 2021-2023 роки</t>
  </si>
  <si>
    <t>субвенція з бюджету Южноукраїнської міської територіальної громади обласному бюджету на співфінансування придбання квартири особі, яка постраждала внаслідок аварії на ЧАЕС</t>
  </si>
  <si>
    <t>організація та проведення заходів культурно - масового спрямування, придбання призів, квітів, атрибутики, подарунків (в т.ч. демонтаж новорічної ялинки  (одержувач коштів - КП СКГ))- 50,0 тис.грн., ремонт скейт-парку-550,0 тис.грн. встановлення 5-ти  металевих опор з енергозберігаючим освітленням (КП СКГ)</t>
  </si>
  <si>
    <t xml:space="preserve">фінансова допомога комунальному підприємству "Житлово-експлуатаційне об’єднання» на поворотній основі з терміном повернення до 31.12.2021 року </t>
  </si>
  <si>
    <t>Програма управління майном комунальної форми власності  міста Южноукраїнська на 2020-2024 роки, у т.ч.:</t>
  </si>
  <si>
    <t>оплата за послуги по харчуванню, проживанню, наклейка біг-бордів</t>
  </si>
  <si>
    <t>поточний ремонт трубопроводів зливової каналізації по вул. Дружби Народів (КП СКГ)</t>
  </si>
  <si>
    <t>Нанесення або відновлення дорожньої розмітки на вулицях загального користування (КП СКГ)</t>
  </si>
  <si>
    <t>Програма розвитку земельних відносин Южноукраїнської міської територіальної громади на  2017 - 2021  роки, всього , у тому числі:</t>
  </si>
  <si>
    <t>0217130</t>
  </si>
  <si>
    <t>0421</t>
  </si>
  <si>
    <t>Здійснення  заходів із землеустрою</t>
  </si>
  <si>
    <t>0217650</t>
  </si>
  <si>
    <t>Програма охорони  довкілля та раціонального природокористування Южноукраїнської міської територіальної громади на 2021-2025 роки</t>
  </si>
  <si>
    <t>0218340</t>
  </si>
  <si>
    <t>Міська програма  "Фонд міської ради на виконання депутатських повноважень" на 2021-2025 роки , у тому числі:</t>
  </si>
  <si>
    <t xml:space="preserve">ліквідація усідань і проломів проїзної частини та відновлення всіх видів дорожнього покриття автодоріг сільських територій смт.Костянтинівка, с. Бузьке, с.Іванівка, с. Панкратове) (одержувач бюджетних коштів - комунальне підприємство "Служба комунального господарства") </t>
  </si>
  <si>
    <t>1217310</t>
  </si>
  <si>
    <t>капітальний ремонт інженерних мереж опалення, мереж постачання холодної та гарячої води  житлового будинку №7 по прт.Соборності у м.Южноукраїнськ Миколаївської області на умовах співфінансування (90% /10%)</t>
  </si>
  <si>
    <t>Капітальний ремонт мереж опалення, гарячого та холодного водопостачання і водовідведення нижче відм.0,00  в житловому будинку №4 по  вул.Миру в м.Южноукраїнськ Миколаївської області на умовах співфінансування (90% /10%)</t>
  </si>
  <si>
    <t xml:space="preserve">капітальні видатки, пов’язані з видаленням сухостійних (аварійних) дерев (на умовах співфінансування (90% / 10%) ) в т.ч: в т.ч.: прт.Незалежності,2/ вул.Миру,12 - 2,01668 тис.грн.; прт.Соборності,10 - 14,39930 тис.грн.; прт.Соборності,1- 5,15922 тис.грн.; бул.Цвіточний,2 - 2,43252 тис.грн. ;прт.Незалежності,27 - 10,19589 тис.грн., вул.Дружби Народів,46 - 8,49831 тис.грн.; прт.Незалежності,14 -15,02483тис.грн.; прт.Незалежності,1 -21,77852 тис.грн.; вул.Набережна Енергетиків,23 - 18,08647 тис.грн.; бул.Шевченко,12 -2,40826 тис.грн. </t>
  </si>
  <si>
    <t xml:space="preserve">   гідрохімічна  промивка теплообмінників на ТРП №3 та №5  з метою покращення надання послуг з гарячого водопостачання мешканцям ІІІ-го та У–го мікрорайонів міста (КЕКВ 2240)</t>
  </si>
  <si>
    <t>Коригування ПКД та  експертиза за об"єктом "Реконструкція мереж теплопостачання в Южноукраїнській ЗОШ №4 - 100,0 тис.грн. ; Розробка ПКД та експертизи за об"єктом "Капремонт санвузлів з влаштуванням кабінок та шаф для інвентаря в Гімназії №1" - 200,0 тис.грн.; роботи з сертифікації енергоефективності проекту за об"єктом "Реконструкція будівлі  під дошкільний навчальний заклад (будівля колишньої  дитячої поліклінікі) за адресою бульвар Шкільний,10 - 40,0 тис.грн.; Коригування ПКД та проведення експертизи на реконструкцію покрівлі Костянтинівської ЗОШ - 150,0 тис.грн.</t>
  </si>
  <si>
    <t>Розробка проектно-кошторисної документації, проведення експертизи, топографічна зйомка  на об"єкт "Капітальний ремонт скверу на честь пам"яті Т.Г.Шевченко у м.Южноукраїнськ Вознесенський район Миколаївської області"</t>
  </si>
  <si>
    <t xml:space="preserve">Розробка ПКД та експертиза , в т.ч.за об"єктами: Капремонт зовнішніх інж.мереж теплопостачання  (опалення та ГВП) від ТК-505 до ТК-507  на вул.Молодіжна); мереж теплопостачання  (опалення та ГВП) від ТК-515 до житлового будинку №49 на вул.Набережна Енергетиків; Капітальний ремонт ТРП-4б. Заміна одиниць та вузлів технолог.устаткування та їх інж.мереж ;  Капремонт ТРП-6. Заміна одиниць та вузлів техн.устаткування та їх інж.мереж   та Коригування ПКД та експертиза з урах.топографічної зйомки за об"єктом  "Капремонт трубопроводу зонування  холодного водопостачання 1 та 3 мікр.від насосної станції зонування до ВК-125 за адресою вул.Дружби Народів  - 2967,0 тис.грн. та інші </t>
  </si>
  <si>
    <t>0217370</t>
  </si>
  <si>
    <t xml:space="preserve">видатки, пов'язані з юридичним оформленням  викупу земельної ділянки, в т.ч. замовлення та виготовлення експертної грошової оцінки земельної ділянки, в т.ч замовлення та виготовлення  експертної грошової оцінки земельної ділянки та рецензування звіту про експертну грошову оцінку земельної ділянки (розширення території міського кладовища) </t>
  </si>
  <si>
    <t>Забезпечення фінансування видатків поточного характеру - 12456358грн., енергоносії, оплата послуг, розвиток матріально-технічної бази(придбання обладнання) 2242910 - грн. (одержувач коштів - комунальне некомерційне підприємство "Южноукраїнська міська багатопрофільна лікарня")</t>
  </si>
  <si>
    <t>розширення можливостей для пільгової категорії населення (відшкодування вартості медпрепаратів хворим, які перенесли трансплантацію органів та тканин, пацієнтам з хворобою Паркинсона та дітям хворим на епілепсію та інше)</t>
  </si>
  <si>
    <t xml:space="preserve">Програма  "Фонд міської ради на виконання депутатських повноважень" на 2021-2025 роки </t>
  </si>
  <si>
    <t>придбання 2-х екранів та відеопроектора (смт.Костянтинівка, с.Іванівка)</t>
  </si>
  <si>
    <t>придбання та заміна вікон в під"їздах 1,2 житл.буд.прт.Незалежності,15; придбання та встановлення камер відеоспостереження на житл.будинку та під"їздах житл.буд.прт.Незалежності,13 (КЕКВ 2240 - 118179,00 грн.);  придбання камер відеоспостереження на під"їздах №1-5 житл.будинку прт.Соборності,3/прт.Незалежності,8 ;  придбання для встановлення вікон на сходових клітинах житл.будинку прт.Незалежності,18  (КЕКВ 2210 - 84999,60 грн.)</t>
  </si>
  <si>
    <t>реалізація проекту "Нове будівництво місцевої автоматизованої системи централізованого оповіщення  міста Южноукраїнськ Миколаївської області"</t>
  </si>
  <si>
    <t>0611021</t>
  </si>
  <si>
    <t>1021</t>
  </si>
  <si>
    <t>придбання  малогабарітних макетів навчальної зброї (пістолет, автомат), придбання тринажеру "Максим"</t>
  </si>
  <si>
    <t>Надання загальної середньої освіти закладами загальної середньої освіти</t>
  </si>
  <si>
    <t>Надання фінансової підтримки громадським об'єднанням ветеранів і осіб з інвалідністю, діяльність яких має соціальну спрямованість</t>
  </si>
  <si>
    <t xml:space="preserve"> одержувач коштів - ФОП Кутова Юлія Валеріївна сімейний лікар (придбання опромінювача бактерицидного, елекрокардиографу, кушетки оглядової)</t>
  </si>
  <si>
    <t>матеріальна допомога на лікування</t>
  </si>
  <si>
    <t>придбання шаф для дитячого одягу (4 шт. 5-ти секц., 1шт.- 4-х секц.),  ігровий комплекс "Сороконіжка"</t>
  </si>
  <si>
    <t>надання матеріальної допомоги онкохворим на лікування</t>
  </si>
  <si>
    <t>закінчення ремонтних робіт на балконі квартири, в якій проживає вдова учасника АТО Буйновська Марина Миколаївна</t>
  </si>
  <si>
    <t>поточний ремонт квартири, у якій розміщено будинок сімейного типу сім"ї  Арбуз</t>
  </si>
  <si>
    <t xml:space="preserve">оплата участі у  змаганнях по футзалу </t>
  </si>
  <si>
    <t>субвенція 25-й пожежній частині (на придбання бензину та дезинфікуючих засобів для дезінфекції місць загального користування у період карантину)</t>
  </si>
  <si>
    <t>Додаток №3</t>
  </si>
  <si>
    <t>до рішення Южноукраїнської міської ради</t>
  </si>
  <si>
    <t xml:space="preserve">Виконання бюджету Южноукраїнської міської територіальної громади за коштами, </t>
  </si>
  <si>
    <t>14557000000</t>
  </si>
  <si>
    <t>(код бюджету)</t>
  </si>
  <si>
    <r>
      <t>Програма Залучення інвестицій та поліпшення інвестиційного клімату міста Южноукраїнська на 2019-2021 роки</t>
    </r>
    <r>
      <rPr>
        <sz val="12"/>
        <rFont val="Times New Roman"/>
        <family val="1"/>
        <charset val="204"/>
      </rPr>
      <t xml:space="preserve"> в частині оплати членських внесків до Асоціації органів місцевого самоврядування «Спроможні громади»</t>
    </r>
  </si>
  <si>
    <r>
      <t>на заходи з організації і здійснення робіт з екологічної освіти, проведення інформаційно-виховних лекцій  в закладах освіти, проведення семінарів, організація виставок та інших заходів щодо пропаганди  охорони навколишнього природного середовища, видання поліграфічної продукції з екологічної тематики    (</t>
    </r>
    <r>
      <rPr>
        <sz val="12"/>
        <color indexed="10"/>
        <rFont val="Times New Roman"/>
        <family val="1"/>
        <charset val="204"/>
      </rPr>
      <t>КЕКВ 2210)</t>
    </r>
  </si>
  <si>
    <r>
      <t>забезпечення продуктами дитячого харчування дітей перших двох років життя з малозабезпечених сімей-</t>
    </r>
    <r>
      <rPr>
        <sz val="12"/>
        <color indexed="10"/>
        <rFont val="Times New Roman"/>
        <family val="1"/>
        <charset val="204"/>
      </rPr>
      <t xml:space="preserve"> </t>
    </r>
    <r>
      <rPr>
        <sz val="12"/>
        <rFont val="Times New Roman"/>
        <family val="1"/>
        <charset val="204"/>
      </rPr>
      <t xml:space="preserve">(одержувач коштів - некомерційне комунальне підприємство "Южноукраїнський центр надання первинної медико - санітарної допомоги) та забезпечення контрацептивами жінок із малозабезпечених сімей, ВІЛ-позитивних жінок та інші категорії населення, які потребують розв'язання проблем, що є наслідками статевих відносин </t>
    </r>
  </si>
  <si>
    <r>
      <t xml:space="preserve">Програма приватизації майна комунальної власності територіальної громади міста Южноукраїнська на 2018-2020 роки </t>
    </r>
    <r>
      <rPr>
        <sz val="12"/>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</si>
  <si>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 xml:space="preserve">придбання майна в комунальну власність, а саме придбання індивідуально визначеного майна у орендаря приміщення комунальної власності за адресою вул.Дружби Народів, 6 (1-ий поверх прим.13,108,108а,109, коридор ІІІ, ІУ, У) ФОП «Лобанов В.А.»  на баланс КП «ЖЕО», яке в подальшому буде передано на баланс центру з надання геріатричних послуг «Дім для людей похилого віку», після його створення      </t>
    </r>
    <r>
      <rPr>
        <i/>
        <sz val="12"/>
        <rFont val="Times New Roman"/>
        <family val="1"/>
        <charset val="204"/>
      </rPr>
      <t>(резерв коштів) , одержувач  - КП ЖЕО</t>
    </r>
  </si>
  <si>
    <r>
      <t xml:space="preserve">Міська програма Питна вода  міста  Южноукраїнська на 2007-2020 роки </t>
    </r>
    <r>
      <rPr>
        <sz val="12"/>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</si>
  <si>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t xml:space="preserve">Міська програма Питна вода  Южноукраїнської міської територіальної громади на 2021-2025 роки </t>
    </r>
    <r>
      <rPr>
        <sz val="12"/>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</si>
  <si>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t xml:space="preserve">Програма охорони тваринного світу та регулювання чисельності бродячих тварин на території  Южноукраїнської міської територіальної громади на 2017-2021 роки, </t>
    </r>
    <r>
      <rPr>
        <sz val="12"/>
        <rFont val="Times New Roman"/>
        <family val="1"/>
        <charset val="204"/>
      </rPr>
      <t>всього в тому числі за напрямами:</t>
    </r>
  </si>
  <si>
    <r>
      <rPr>
        <b/>
        <sz val="12"/>
        <rFont val="Times New Roman"/>
        <family val="1"/>
        <charset val="204"/>
      </rPr>
      <t>Програма підтримки об'єднань співвласників багатоповерхових будинків на 2019-2023 роки ,</t>
    </r>
    <r>
      <rPr>
        <sz val="12"/>
        <rFont val="Times New Roman"/>
        <family val="1"/>
        <charset val="204"/>
      </rPr>
      <t xml:space="preserve"> в тому числі в розрізі напрямів:</t>
    </r>
  </si>
  <si>
    <r>
      <t>Міська програма  "Фонд міської ради на виконання депутатських повноважень" на 2018-2020 роки ,</t>
    </r>
    <r>
      <rPr>
        <sz val="12"/>
        <rFont val="Times New Roman"/>
        <family val="1"/>
        <charset val="204"/>
      </rPr>
      <t xml:space="preserve"> у тому числі:</t>
    </r>
  </si>
  <si>
    <t>на заходи з організації і здійснення робіт з екологічної освіти, проведення інформаційно-виховних лекцій  в закладах освіти, проведення семінарів, організація виставок та інших заходів щодо пропаганди  охорони навколишнього природного середовища, видання поліграфічної продукції з екологічної тематики    (КЕКВ 2210)</t>
  </si>
  <si>
    <r>
      <t xml:space="preserve">Програма  "Фонд міської ради на виконання депутатських повноважень" на 2021-2025 роки, </t>
    </r>
    <r>
      <rPr>
        <sz val="14"/>
        <rFont val="Times New Roman"/>
        <family val="1"/>
        <charset val="204"/>
      </rPr>
      <t>в тому числі:</t>
    </r>
  </si>
  <si>
    <r>
      <t xml:space="preserve">Програма реформування і розвитку житлово-комунального господарства  Южноукраїнської міської територіальної громади на 2021-2025 роки, </t>
    </r>
    <r>
      <rPr>
        <sz val="14"/>
        <rFont val="Times New Roman"/>
        <family val="1"/>
        <charset val="204"/>
      </rPr>
      <t>всього в тому числі в розрізі напрямів:</t>
    </r>
  </si>
  <si>
    <r>
      <t xml:space="preserve">Програма Капітального будівництва об'єктів житлово - комунального господарства  та соціальної інфраструктури Южноукраїнської міської територіальної громади на 2021-2025 роки , </t>
    </r>
    <r>
      <rPr>
        <sz val="14"/>
        <rFont val="Times New Roman"/>
        <family val="1"/>
        <charset val="204"/>
      </rPr>
      <t>всього в тому числі:</t>
    </r>
  </si>
  <si>
    <r>
      <rPr>
        <b/>
        <sz val="14"/>
        <rFont val="Times New Roman"/>
        <family val="1"/>
        <charset val="204"/>
      </rPr>
      <t>Програма приватизації майна комунальної власності територіальної громади міста Южноукраїнська на 2019-2021 роки</t>
    </r>
    <r>
      <rPr>
        <b/>
        <sz val="12"/>
        <rFont val="Times New Roman"/>
        <family val="1"/>
        <charset val="204"/>
      </rPr>
      <t xml:space="preserve"> </t>
    </r>
    <r>
      <rPr>
        <sz val="12"/>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</si>
  <si>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rPr>
        <b/>
        <sz val="14"/>
        <rFont val="Times New Roman"/>
        <family val="1"/>
        <charset val="204"/>
      </rPr>
      <t xml:space="preserve">Програма поводження з твердими побутовими  відходами на території Южноукраїнської міської територіальної громади на 2021 - 2030 роки, </t>
    </r>
    <r>
      <rPr>
        <sz val="14"/>
        <rFont val="Times New Roman"/>
        <family val="1"/>
        <charset val="204"/>
      </rPr>
      <t>в тому числі за напрямами:</t>
    </r>
  </si>
  <si>
    <t>Міська програма розвитку дорожнього руху та його безпеки на території Южноукраїнської міської територіальної громади  на 2018-2022 роки , в тому числі за напрямами:</t>
  </si>
  <si>
    <r>
      <rPr>
        <b/>
        <sz val="14"/>
        <rFont val="Times New Roman"/>
        <family val="1"/>
        <charset val="204"/>
      </rPr>
      <t xml:space="preserve">Програма підтримки об'єднань співвласників багатоквартирних будинків на 2019-2023 роки , </t>
    </r>
    <r>
      <rPr>
        <sz val="14"/>
        <rFont val="Times New Roman"/>
        <family val="1"/>
        <charset val="204"/>
      </rPr>
      <t>в тому числі в розрізі напрямів:</t>
    </r>
  </si>
  <si>
    <r>
      <rPr>
        <b/>
        <sz val="14"/>
        <rFont val="Times New Roman"/>
        <family val="1"/>
        <charset val="204"/>
      </rPr>
      <t xml:space="preserve">Програма часткового відшкодування основної суми кредитів, що надаються ОСББ на впровадження заходів з енергоефективності багатоквартирних будинків Южноукраїнської міської територіальної громади на 2021-2024 роки </t>
    </r>
    <r>
      <rPr>
        <sz val="14"/>
        <rFont val="Times New Roman"/>
        <family val="1"/>
        <charset val="204"/>
      </rPr>
      <t xml:space="preserve">в частині відшкодування основної суми кредитів, що надаються ОСББ на впровадження заходів з енергоефективності </t>
    </r>
  </si>
  <si>
    <r>
      <t xml:space="preserve">Цільова  програма захисту населення і територій від надзвичайних ситуацій техногенного та природного  характеру  на 2018-2022 роки,  в тому числі:  </t>
    </r>
    <r>
      <rPr>
        <sz val="14"/>
        <rFont val="Times New Roman"/>
        <family val="1"/>
        <charset val="204"/>
      </rPr>
      <t>придбання засобів індивідуального захисту та дизінфікуючих засобів</t>
    </r>
  </si>
  <si>
    <r>
      <t xml:space="preserve">Програма розвитку земельних відносин Южноукраїнської міської територіальної громади  на  2017 - 2021  роки , </t>
    </r>
    <r>
      <rPr>
        <sz val="14"/>
        <rFont val="Times New Roman"/>
        <family val="1"/>
        <charset val="204"/>
      </rPr>
      <t>всього, в тому числі за напрямами:</t>
    </r>
  </si>
  <si>
    <r>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 ,</t>
    </r>
    <r>
      <rPr>
        <sz val="14"/>
        <rFont val="Times New Roman"/>
        <family val="1"/>
        <charset val="204"/>
      </rPr>
      <t xml:space="preserve"> в тому числі:</t>
    </r>
  </si>
  <si>
    <r>
      <t xml:space="preserve"> Комплексна програма «Охорона здоров`я в Южноукраїнській міській територіальній громаді» на 2021-2025 роки </t>
    </r>
    <r>
      <rPr>
        <sz val="14"/>
        <rFont val="Times New Roman"/>
        <family val="1"/>
        <charset val="204"/>
      </rPr>
      <t xml:space="preserve"> резерв коштів на придбання ліків та медикаментів для КНП "ЮМБЛ"</t>
    </r>
  </si>
  <si>
    <r>
      <t xml:space="preserve"> </t>
    </r>
    <r>
      <rPr>
        <b/>
        <sz val="14"/>
        <rFont val="Times New Roman"/>
        <family val="1"/>
        <charset val="204"/>
      </rPr>
      <t>Програма  "Фонд міської ради на виконання депутатських повноважень" на 2021-2025 роки</t>
    </r>
    <r>
      <rPr>
        <sz val="14"/>
        <rFont val="Times New Roman"/>
        <family val="1"/>
        <charset val="204"/>
      </rPr>
      <t xml:space="preserve">  в частині направлення депутатами міської ради коштів на виконання доручень виборців</t>
    </r>
  </si>
  <si>
    <r>
      <t xml:space="preserve">Міська програма щодо організації мобілізаційної роботи та територіальної оборони в м.Южноукраїнську на 2018-2021 роки, </t>
    </r>
    <r>
      <rPr>
        <sz val="12"/>
        <rFont val="Times New Roman"/>
        <family val="1"/>
        <charset val="204"/>
      </rPr>
      <t>в т.ч. в частині  відшкодування витрат на перевезення резервістів опертивного резерву І черги на навчальні (перевірочні) та спеціальні військові збори в мирний час та особливий період</t>
    </r>
  </si>
  <si>
    <t>"Капітальний ремонт вулиці Дружби Народів у м.Южноукраїнськ Миколаївської області (коригування)", в т.ч. коригування проектно-кошторисної документації та  експертиза, топографічна зйомка - (13905,472тис.грн.); Розробка проектно-кошторисної документації та  проведення експертизи, топографічна зйомка за об"єктом "Капітальний ремонт вулиці Дружби Народів у м.Южноукраїнськ Миколаївської області (ІІ черга)" - (150,0 тис.грн.)</t>
  </si>
  <si>
    <t>направленими на виконання заходів місцевих програм за І півріччя 2021 року</t>
  </si>
  <si>
    <t>від__26.08.__2021_№__612____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</si>
</sst>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05" formatCode="* #,##0.00;* \-#,##0.00;* &quot;-&quot;??;@"/>
    <numFmt numFmtId="208" formatCode="#,##0.0"/>
  </numFmts>
  <fonts count="38" x14ac:knownFonts="1">
    <font>
      <sz val="10"/>
      <name val="Times New Roman"/>
      <charset val="204"/>
    </font>
    <font>
      <b/>
      <sz val="10"/>
      <name val="Arial"/>
      <charset val="204"/>
    </font>
    <font>
      <b/>
      <sz val="14"/>
      <name val="Times New Roman"/>
      <family val="1"/>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sz val="11"/>
      <color indexed="60"/>
      <name val="Calibri"/>
      <family val="2"/>
      <charset val="204"/>
    </font>
    <font>
      <sz val="10"/>
      <name val="Helv"/>
      <charset val="204"/>
    </font>
    <font>
      <sz val="10"/>
      <name val="Arial Cyr"/>
      <charset val="204"/>
    </font>
    <font>
      <u/>
      <sz val="10"/>
      <color indexed="12"/>
      <name val="Arial"/>
      <family val="2"/>
      <charset val="204"/>
    </font>
    <font>
      <sz val="10"/>
      <name val="Courier New"/>
      <family val="3"/>
      <charset val="204"/>
    </font>
    <font>
      <sz val="12"/>
      <name val="Times New Roman"/>
      <family val="1"/>
      <charset val="204"/>
    </font>
    <font>
      <sz val="14"/>
      <name val="Times New Roman"/>
      <family val="1"/>
      <charset val="204"/>
    </font>
    <font>
      <sz val="10"/>
      <color indexed="8"/>
      <name val="Arial"/>
      <family val="2"/>
      <charset val="204"/>
    </font>
    <font>
      <vertAlign val="superscript"/>
      <sz val="12"/>
      <name val="Times New Roman"/>
      <family val="1"/>
      <charset val="204"/>
    </font>
    <font>
      <sz val="16"/>
      <name val="Times New Roman"/>
      <family val="1"/>
      <charset val="204"/>
    </font>
    <font>
      <i/>
      <sz val="14"/>
      <name val="Times New Roman"/>
      <family val="1"/>
      <charset val="204"/>
    </font>
    <font>
      <b/>
      <sz val="14"/>
      <color indexed="10"/>
      <name val="Times New Roman"/>
      <family val="1"/>
      <charset val="204"/>
    </font>
    <font>
      <b/>
      <i/>
      <sz val="14"/>
      <name val="Times New Roman"/>
      <family val="1"/>
      <charset val="204"/>
    </font>
    <font>
      <sz val="14"/>
      <color indexed="10"/>
      <name val="Times New Roman"/>
      <family val="1"/>
      <charset val="204"/>
    </font>
    <font>
      <b/>
      <sz val="12"/>
      <name val="Times New Roman"/>
      <family val="1"/>
      <charset val="204"/>
    </font>
    <font>
      <i/>
      <sz val="12"/>
      <name val="Times New Roman"/>
      <family val="1"/>
      <charset val="204"/>
    </font>
    <font>
      <b/>
      <sz val="16"/>
      <name val="Times New Roman"/>
      <family val="1"/>
      <charset val="204"/>
    </font>
    <font>
      <sz val="18"/>
      <name val="Times New Roman"/>
      <family val="1"/>
      <charset val="204"/>
    </font>
    <font>
      <sz val="12"/>
      <color indexed="10"/>
      <name val="Times New Roman"/>
      <family val="1"/>
      <charset val="204"/>
    </font>
    <font>
      <b/>
      <i/>
      <sz val="12"/>
      <name val="Times New Roman"/>
      <family val="1"/>
      <charset val="204"/>
    </font>
    <font>
      <sz val="12"/>
      <color indexed="8"/>
      <name val="Times New Roman"/>
      <family val="1"/>
      <charset val="204"/>
    </font>
    <font>
      <sz val="11"/>
      <name val="Times New Roman"/>
      <family val="1"/>
      <charset val="204"/>
    </font>
    <font>
      <sz val="16"/>
      <color theme="1"/>
      <name val="Times New Roman"/>
      <family val="1"/>
      <charset val="204"/>
    </font>
    <font>
      <b/>
      <sz val="12"/>
      <color theme="1"/>
      <name val="Times New Roman"/>
      <family val="1"/>
      <charset val="204"/>
    </font>
    <font>
      <sz val="12"/>
      <color theme="1"/>
      <name val="Times New Roman"/>
      <family val="1"/>
      <charset val="204"/>
    </font>
    <font>
      <b/>
      <sz val="16"/>
      <color theme="1"/>
      <name val="Times New Roman"/>
      <family val="1"/>
      <charset val="204"/>
    </font>
    <font>
      <sz val="12"/>
      <color rgb="FFFF0000"/>
      <name val="Times New Roman"/>
      <family val="1"/>
      <charset val="204"/>
    </font>
    <font>
      <sz val="14"/>
      <color theme="1"/>
      <name val="Times New Roman"/>
      <family val="1"/>
      <charset val="204"/>
    </font>
  </fonts>
  <fills count="35">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3" tint="0.79998168889431442"/>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57">
    <xf numFmtId="0" fontId="0" fillId="0" borderId="0"/>
    <xf numFmtId="0" fontId="8" fillId="2"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13"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12" fillId="0" borderId="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5" borderId="0" applyNumberFormat="0" applyBorder="0" applyAlignment="0" applyProtection="0"/>
    <xf numFmtId="0" fontId="4" fillId="22" borderId="2" applyNumberFormat="0" applyAlignment="0" applyProtection="0"/>
    <xf numFmtId="0" fontId="9" fillId="22" borderId="1" applyNumberFormat="0" applyAlignment="0" applyProtection="0"/>
    <xf numFmtId="0" fontId="13" fillId="0" borderId="0" applyNumberFormat="0" applyFill="0" applyBorder="0" applyAlignment="0" applyProtection="0">
      <alignment vertical="top"/>
      <protection locked="0"/>
    </xf>
    <xf numFmtId="205" fontId="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2" fillId="0" borderId="0"/>
    <xf numFmtId="0" fontId="12" fillId="0" borderId="0"/>
    <xf numFmtId="0" fontId="14" fillId="0" borderId="0"/>
    <xf numFmtId="0" fontId="14" fillId="0" borderId="0"/>
    <xf numFmtId="0" fontId="14" fillId="0" borderId="0"/>
    <xf numFmtId="0" fontId="14" fillId="0" borderId="0"/>
    <xf numFmtId="0" fontId="14" fillId="0" borderId="0"/>
    <xf numFmtId="0" fontId="17" fillId="0" borderId="0">
      <alignment vertical="top"/>
    </xf>
    <xf numFmtId="0" fontId="6" fillId="0" borderId="3" applyNumberFormat="0" applyFill="0" applyAlignment="0" applyProtection="0"/>
    <xf numFmtId="0" fontId="10" fillId="12" borderId="0" applyNumberFormat="0" applyBorder="0" applyAlignment="0" applyProtection="0"/>
    <xf numFmtId="0" fontId="12" fillId="0" borderId="0"/>
    <xf numFmtId="0" fontId="3" fillId="4" borderId="0" applyNumberFormat="0" applyBorder="0" applyAlignment="0" applyProtection="0"/>
    <xf numFmtId="0" fontId="5" fillId="0" borderId="0" applyNumberFormat="0" applyFill="0" applyBorder="0" applyAlignment="0" applyProtection="0"/>
    <xf numFmtId="0" fontId="8" fillId="7" borderId="4" applyNumberFormat="0" applyFont="0" applyAlignment="0" applyProtection="0"/>
    <xf numFmtId="0" fontId="11" fillId="0" borderId="0"/>
  </cellStyleXfs>
  <cellXfs count="217">
    <xf numFmtId="0" fontId="0" fillId="0" borderId="0" xfId="0"/>
    <xf numFmtId="0" fontId="15" fillId="0" borderId="5" xfId="0" applyNumberFormat="1" applyFont="1" applyFill="1" applyBorder="1" applyAlignment="1" applyProtection="1">
      <alignment horizontal="center" vertical="center" wrapText="1"/>
    </xf>
    <xf numFmtId="0" fontId="15" fillId="0" borderId="5" xfId="0" applyNumberFormat="1" applyFont="1" applyFill="1" applyBorder="1" applyAlignment="1" applyProtection="1">
      <alignment horizontal="left" vertical="center" wrapText="1"/>
    </xf>
    <xf numFmtId="0" fontId="15" fillId="23" borderId="5" xfId="0" applyFont="1" applyFill="1" applyBorder="1" applyAlignment="1">
      <alignment horizontal="center" wrapText="1"/>
    </xf>
    <xf numFmtId="49" fontId="15" fillId="23" borderId="5" xfId="0" applyNumberFormat="1" applyFont="1" applyFill="1" applyBorder="1" applyAlignment="1">
      <alignment horizontal="center" wrapText="1"/>
    </xf>
    <xf numFmtId="0" fontId="15" fillId="23" borderId="5" xfId="0" applyFont="1" applyFill="1" applyBorder="1" applyAlignment="1">
      <alignment horizontal="left" wrapText="1"/>
    </xf>
    <xf numFmtId="49" fontId="15" fillId="0" borderId="5" xfId="0" applyNumberFormat="1" applyFont="1" applyFill="1" applyBorder="1" applyAlignment="1">
      <alignment horizontal="center"/>
    </xf>
    <xf numFmtId="49" fontId="25" fillId="0" borderId="5" xfId="0" applyNumberFormat="1" applyFont="1" applyFill="1" applyBorder="1" applyAlignment="1">
      <alignment horizontal="center"/>
    </xf>
    <xf numFmtId="0" fontId="15" fillId="0" borderId="5" xfId="0" applyFont="1" applyFill="1" applyBorder="1" applyAlignment="1">
      <alignment horizontal="left" wrapText="1"/>
    </xf>
    <xf numFmtId="0" fontId="24" fillId="0" borderId="5" xfId="0" applyNumberFormat="1" applyFont="1" applyFill="1" applyBorder="1" applyAlignment="1" applyProtection="1">
      <alignment horizontal="center" vertical="center" wrapText="1"/>
    </xf>
    <xf numFmtId="49" fontId="16" fillId="0" borderId="5" xfId="0" applyNumberFormat="1" applyFont="1" applyFill="1" applyBorder="1" applyAlignment="1">
      <alignment horizontal="center"/>
    </xf>
    <xf numFmtId="0" fontId="16" fillId="0" borderId="5" xfId="0" applyFont="1" applyFill="1" applyBorder="1" applyAlignment="1">
      <alignment horizontal="left" wrapText="1"/>
    </xf>
    <xf numFmtId="49" fontId="15" fillId="0" borderId="5" xfId="0" applyNumberFormat="1" applyFont="1" applyFill="1" applyBorder="1" applyAlignment="1" applyProtection="1">
      <alignment horizontal="center" vertical="center" wrapText="1"/>
    </xf>
    <xf numFmtId="49" fontId="16" fillId="0" borderId="5"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left" vertical="center" wrapText="1"/>
    </xf>
    <xf numFmtId="49" fontId="24" fillId="0" borderId="5" xfId="0" applyNumberFormat="1" applyFont="1" applyFill="1" applyBorder="1" applyAlignment="1" applyProtection="1">
      <alignment horizontal="center" vertical="center" wrapText="1"/>
    </xf>
    <xf numFmtId="0" fontId="16" fillId="0" borderId="5" xfId="0" applyFont="1" applyFill="1" applyBorder="1" applyAlignment="1">
      <alignment wrapText="1"/>
    </xf>
    <xf numFmtId="49" fontId="16" fillId="0" borderId="5" xfId="0" applyNumberFormat="1" applyFont="1" applyFill="1" applyBorder="1" applyAlignment="1">
      <alignment horizontal="center" wrapText="1"/>
    </xf>
    <xf numFmtId="49" fontId="22" fillId="0" borderId="0" xfId="0" applyNumberFormat="1" applyFont="1" applyFill="1" applyBorder="1" applyAlignment="1" applyProtection="1">
      <alignment horizontal="center" wrapText="1"/>
      <protection locked="0"/>
    </xf>
    <xf numFmtId="4" fontId="24" fillId="0" borderId="5" xfId="0" applyNumberFormat="1" applyFont="1" applyFill="1" applyBorder="1" applyAlignment="1" applyProtection="1">
      <alignment horizontal="center" vertical="center" wrapText="1"/>
    </xf>
    <xf numFmtId="49" fontId="15" fillId="23" borderId="5" xfId="0" applyNumberFormat="1" applyFont="1" applyFill="1" applyBorder="1" applyAlignment="1">
      <alignment horizontal="center"/>
    </xf>
    <xf numFmtId="0" fontId="15" fillId="0" borderId="5" xfId="0" applyFont="1" applyFill="1" applyBorder="1" applyAlignment="1">
      <alignment wrapText="1"/>
    </xf>
    <xf numFmtId="49" fontId="15" fillId="0" borderId="5" xfId="0" applyNumberFormat="1" applyFont="1" applyFill="1" applyBorder="1" applyAlignment="1" applyProtection="1">
      <alignment horizontal="left" wrapText="1"/>
    </xf>
    <xf numFmtId="49" fontId="15" fillId="0" borderId="5" xfId="0" applyNumberFormat="1" applyFont="1" applyFill="1" applyBorder="1" applyAlignment="1" applyProtection="1">
      <alignment horizontal="center" wrapText="1"/>
    </xf>
    <xf numFmtId="49" fontId="15" fillId="0" borderId="5" xfId="0" applyNumberFormat="1" applyFont="1" applyFill="1" applyBorder="1" applyAlignment="1">
      <alignment horizontal="center" vertical="center"/>
    </xf>
    <xf numFmtId="0" fontId="16" fillId="0" borderId="5" xfId="0" applyFont="1" applyFill="1" applyBorder="1" applyAlignment="1">
      <alignment horizontal="center" wrapText="1"/>
    </xf>
    <xf numFmtId="0" fontId="15" fillId="0" borderId="5" xfId="0" applyFont="1" applyFill="1" applyBorder="1" applyAlignment="1">
      <alignment horizontal="right" vertical="top" wrapText="1"/>
    </xf>
    <xf numFmtId="0" fontId="15" fillId="0" borderId="5" xfId="0" applyFont="1" applyFill="1" applyBorder="1" applyAlignment="1">
      <alignment horizontal="center" wrapText="1"/>
    </xf>
    <xf numFmtId="49" fontId="15" fillId="0" borderId="5" xfId="0" applyNumberFormat="1" applyFont="1" applyFill="1" applyBorder="1" applyAlignment="1">
      <alignment horizontal="center" wrapText="1"/>
    </xf>
    <xf numFmtId="0" fontId="15" fillId="23" borderId="5"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49" fontId="2" fillId="0" borderId="5" xfId="0" applyNumberFormat="1" applyFont="1" applyFill="1" applyBorder="1" applyAlignment="1">
      <alignment horizontal="center"/>
    </xf>
    <xf numFmtId="0" fontId="15" fillId="0" borderId="5" xfId="0" applyFont="1" applyFill="1" applyBorder="1" applyAlignment="1">
      <alignment horizontal="left" vertical="center" wrapText="1"/>
    </xf>
    <xf numFmtId="4" fontId="24" fillId="0" borderId="6" xfId="0" applyNumberFormat="1" applyFont="1" applyFill="1" applyBorder="1" applyAlignment="1" applyProtection="1">
      <alignment horizontal="center" vertical="center" wrapText="1"/>
    </xf>
    <xf numFmtId="208" fontId="24" fillId="24" borderId="0" xfId="0" applyNumberFormat="1" applyFont="1" applyFill="1" applyBorder="1" applyAlignment="1" applyProtection="1">
      <alignment horizontal="center" vertical="center" wrapText="1"/>
    </xf>
    <xf numFmtId="0" fontId="15" fillId="0" borderId="5" xfId="0"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15" fillId="25" borderId="5" xfId="0" applyNumberFormat="1" applyFont="1" applyFill="1" applyBorder="1" applyAlignment="1" applyProtection="1">
      <alignment horizontal="center" wrapText="1"/>
    </xf>
    <xf numFmtId="49" fontId="15" fillId="25" borderId="5" xfId="0" applyNumberFormat="1" applyFont="1" applyFill="1" applyBorder="1" applyAlignment="1" applyProtection="1">
      <alignment horizontal="left" wrapText="1"/>
    </xf>
    <xf numFmtId="208" fontId="15" fillId="0" borderId="5" xfId="0" applyNumberFormat="1" applyFont="1" applyFill="1" applyBorder="1" applyAlignment="1" applyProtection="1">
      <alignment horizontal="center" vertical="center" wrapText="1"/>
    </xf>
    <xf numFmtId="0" fontId="19" fillId="0" borderId="0" xfId="0" applyNumberFormat="1" applyFont="1" applyFill="1" applyAlignment="1" applyProtection="1"/>
    <xf numFmtId="0" fontId="32" fillId="0" borderId="0" xfId="0" applyNumberFormat="1" applyFont="1" applyFill="1" applyAlignment="1" applyProtection="1"/>
    <xf numFmtId="208" fontId="19" fillId="0" borderId="0" xfId="0" applyNumberFormat="1" applyFont="1" applyFill="1" applyAlignment="1" applyProtection="1"/>
    <xf numFmtId="0" fontId="19" fillId="0" borderId="0" xfId="0" applyFont="1" applyFill="1" applyAlignment="1"/>
    <xf numFmtId="0" fontId="19" fillId="0" borderId="0" xfId="0" applyFont="1" applyFill="1"/>
    <xf numFmtId="0" fontId="19" fillId="0" borderId="0" xfId="0" applyFont="1" applyFill="1" applyAlignment="1">
      <alignment horizontal="left"/>
    </xf>
    <xf numFmtId="0" fontId="15" fillId="0" borderId="0" xfId="0" applyNumberFormat="1" applyFont="1" applyFill="1" applyAlignment="1" applyProtection="1"/>
    <xf numFmtId="208" fontId="15" fillId="0" borderId="0" xfId="0" applyNumberFormat="1" applyFont="1" applyFill="1" applyAlignment="1" applyProtection="1"/>
    <xf numFmtId="0" fontId="15" fillId="0" borderId="0" xfId="0" applyFont="1" applyFill="1"/>
    <xf numFmtId="0" fontId="24" fillId="0" borderId="0" xfId="0" applyNumberFormat="1" applyFont="1" applyFill="1" applyBorder="1" applyAlignment="1" applyProtection="1">
      <alignment horizontal="center" vertical="center" wrapText="1"/>
    </xf>
    <xf numFmtId="0" fontId="33" fillId="0" borderId="0" xfId="0" applyNumberFormat="1" applyFont="1" applyFill="1" applyBorder="1" applyAlignment="1" applyProtection="1">
      <alignment horizontal="center" wrapText="1"/>
    </xf>
    <xf numFmtId="0" fontId="15" fillId="0" borderId="0" xfId="0" applyNumberFormat="1" applyFont="1" applyFill="1" applyBorder="1" applyAlignment="1" applyProtection="1">
      <alignment horizontal="left" vertical="center"/>
    </xf>
    <xf numFmtId="0" fontId="34" fillId="0" borderId="5" xfId="0" applyNumberFormat="1" applyFont="1" applyFill="1" applyBorder="1" applyAlignment="1" applyProtection="1">
      <alignment horizontal="center" wrapText="1"/>
    </xf>
    <xf numFmtId="49" fontId="15" fillId="0" borderId="5" xfId="0" applyNumberFormat="1" applyFont="1" applyFill="1" applyBorder="1" applyAlignment="1" applyProtection="1">
      <alignment horizontal="left" vertical="center" wrapText="1"/>
    </xf>
    <xf numFmtId="2" fontId="24" fillId="0" borderId="5" xfId="0" applyNumberFormat="1" applyFont="1" applyFill="1" applyBorder="1" applyAlignment="1" applyProtection="1">
      <alignment horizontal="center" vertical="center" wrapText="1"/>
    </xf>
    <xf numFmtId="2" fontId="15" fillId="0" borderId="5" xfId="0" applyNumberFormat="1" applyFont="1" applyFill="1" applyBorder="1" applyAlignment="1" applyProtection="1">
      <alignment horizontal="center" vertical="center" wrapText="1"/>
    </xf>
    <xf numFmtId="0" fontId="24" fillId="0" borderId="0" xfId="0" applyNumberFormat="1" applyFont="1" applyFill="1" applyAlignment="1" applyProtection="1"/>
    <xf numFmtId="208" fontId="24" fillId="0" borderId="5" xfId="0" applyNumberFormat="1" applyFont="1" applyFill="1" applyBorder="1" applyAlignment="1" applyProtection="1">
      <alignment horizontal="center" vertical="center" wrapText="1"/>
    </xf>
    <xf numFmtId="0" fontId="24" fillId="0" borderId="0" xfId="0" applyFont="1" applyFill="1"/>
    <xf numFmtId="4" fontId="15" fillId="0" borderId="5" xfId="0" applyNumberFormat="1" applyFont="1" applyFill="1" applyBorder="1" applyAlignment="1" applyProtection="1">
      <alignment horizontal="center" vertical="center" wrapText="1"/>
    </xf>
    <xf numFmtId="0" fontId="15" fillId="0" borderId="5" xfId="0" applyFont="1" applyFill="1" applyBorder="1" applyAlignment="1">
      <alignment vertical="center" wrapText="1"/>
    </xf>
    <xf numFmtId="4" fontId="24" fillId="26" borderId="5" xfId="0" applyNumberFormat="1" applyFont="1" applyFill="1" applyBorder="1" applyAlignment="1" applyProtection="1">
      <alignment horizontal="center" vertical="center" wrapText="1"/>
    </xf>
    <xf numFmtId="0" fontId="15" fillId="23" borderId="5" xfId="0" applyFont="1" applyFill="1" applyBorder="1" applyAlignment="1">
      <alignment horizontal="left" wrapText="1" shrinkToFit="1"/>
    </xf>
    <xf numFmtId="0" fontId="15" fillId="23" borderId="5" xfId="28" applyFont="1" applyFill="1" applyBorder="1" applyAlignment="1" applyProtection="1">
      <alignment wrapText="1"/>
    </xf>
    <xf numFmtId="4" fontId="15" fillId="0" borderId="5" xfId="49" applyNumberFormat="1" applyFont="1" applyFill="1" applyBorder="1" applyAlignment="1">
      <alignment horizontal="center" vertical="top"/>
    </xf>
    <xf numFmtId="0" fontId="24" fillId="27" borderId="0" xfId="0" applyNumberFormat="1" applyFont="1" applyFill="1" applyAlignment="1" applyProtection="1"/>
    <xf numFmtId="0" fontId="24" fillId="27" borderId="0" xfId="0" applyFont="1" applyFill="1"/>
    <xf numFmtId="49" fontId="24" fillId="23" borderId="5" xfId="0" applyNumberFormat="1" applyFont="1" applyFill="1" applyBorder="1" applyAlignment="1">
      <alignment horizontal="center"/>
    </xf>
    <xf numFmtId="49" fontId="29" fillId="23" borderId="5" xfId="0" applyNumberFormat="1" applyFont="1" applyFill="1" applyBorder="1" applyAlignment="1">
      <alignment horizontal="center" wrapText="1"/>
    </xf>
    <xf numFmtId="0" fontId="15" fillId="25" borderId="0" xfId="0" applyNumberFormat="1" applyFont="1" applyFill="1" applyAlignment="1" applyProtection="1"/>
    <xf numFmtId="0" fontId="15" fillId="25" borderId="0" xfId="0" applyFont="1" applyFill="1"/>
    <xf numFmtId="49" fontId="24" fillId="23" borderId="5" xfId="0" applyNumberFormat="1" applyFont="1" applyFill="1" applyBorder="1" applyAlignment="1">
      <alignment horizontal="center" wrapText="1"/>
    </xf>
    <xf numFmtId="49" fontId="25" fillId="23" borderId="5" xfId="0" applyNumberFormat="1" applyFont="1" applyFill="1" applyBorder="1" applyAlignment="1">
      <alignment horizontal="center" wrapText="1"/>
    </xf>
    <xf numFmtId="0" fontId="30" fillId="0" borderId="5" xfId="0" applyFont="1" applyFill="1" applyBorder="1" applyAlignment="1">
      <alignment horizontal="left" wrapText="1"/>
    </xf>
    <xf numFmtId="49" fontId="15" fillId="0" borderId="5" xfId="0" applyNumberFormat="1" applyFont="1" applyFill="1" applyBorder="1" applyAlignment="1">
      <alignment horizontal="justify" wrapText="1"/>
    </xf>
    <xf numFmtId="0" fontId="15" fillId="23" borderId="5" xfId="0" applyFont="1" applyFill="1" applyBorder="1" applyAlignment="1">
      <alignment horizontal="justify" wrapText="1"/>
    </xf>
    <xf numFmtId="0" fontId="15" fillId="0" borderId="5" xfId="0" applyFont="1" applyFill="1" applyBorder="1" applyAlignment="1">
      <alignment horizontal="justify" wrapText="1"/>
    </xf>
    <xf numFmtId="0" fontId="24" fillId="28" borderId="5" xfId="0" applyFont="1" applyFill="1" applyBorder="1" applyAlignment="1">
      <alignment horizontal="justify" wrapText="1"/>
    </xf>
    <xf numFmtId="0" fontId="24" fillId="23" borderId="5" xfId="0" applyFont="1" applyFill="1" applyBorder="1" applyAlignment="1">
      <alignment horizontal="center" wrapText="1"/>
    </xf>
    <xf numFmtId="0" fontId="15" fillId="0" borderId="5" xfId="0" applyNumberFormat="1" applyFont="1" applyFill="1" applyBorder="1" applyAlignment="1" applyProtection="1">
      <alignment wrapText="1"/>
    </xf>
    <xf numFmtId="4" fontId="15" fillId="0" borderId="5" xfId="0" applyNumberFormat="1" applyFont="1" applyFill="1" applyBorder="1" applyAlignment="1" applyProtection="1">
      <alignment horizontal="center" vertical="center"/>
    </xf>
    <xf numFmtId="208" fontId="24" fillId="0" borderId="0" xfId="0" applyNumberFormat="1" applyFont="1" applyFill="1" applyBorder="1" applyAlignment="1" applyProtection="1">
      <alignment horizontal="center" vertical="center" wrapText="1"/>
    </xf>
    <xf numFmtId="4" fontId="24" fillId="29" borderId="5" xfId="0" applyNumberFormat="1" applyFont="1" applyFill="1" applyBorder="1" applyAlignment="1" applyProtection="1">
      <alignment horizontal="center" vertical="center" wrapText="1"/>
    </xf>
    <xf numFmtId="0" fontId="15" fillId="0" borderId="5" xfId="0" applyNumberFormat="1" applyFont="1" applyFill="1" applyBorder="1" applyAlignment="1" applyProtection="1">
      <alignment horizontal="left" wrapText="1"/>
    </xf>
    <xf numFmtId="4" fontId="34" fillId="23" borderId="5" xfId="0" applyNumberFormat="1" applyFont="1" applyFill="1" applyBorder="1" applyAlignment="1" applyProtection="1">
      <alignment horizontal="center" vertical="center" wrapText="1"/>
    </xf>
    <xf numFmtId="4" fontId="15" fillId="23" borderId="5" xfId="0" applyNumberFormat="1" applyFont="1" applyFill="1" applyBorder="1" applyAlignment="1" applyProtection="1">
      <alignment horizontal="center" vertical="center" wrapText="1"/>
    </xf>
    <xf numFmtId="4" fontId="15" fillId="30" borderId="5" xfId="0" applyNumberFormat="1" applyFont="1" applyFill="1" applyBorder="1" applyAlignment="1" applyProtection="1">
      <alignment horizontal="center" vertical="center" wrapText="1"/>
    </xf>
    <xf numFmtId="4" fontId="29" fillId="0" borderId="5" xfId="0" applyNumberFormat="1" applyFont="1" applyFill="1" applyBorder="1" applyAlignment="1" applyProtection="1">
      <alignment horizontal="center" vertical="center" wrapText="1"/>
    </xf>
    <xf numFmtId="4" fontId="24" fillId="31" borderId="5" xfId="0" applyNumberFormat="1" applyFont="1" applyFill="1" applyBorder="1" applyAlignment="1" applyProtection="1">
      <alignment horizontal="center" vertical="center" wrapText="1"/>
    </xf>
    <xf numFmtId="4" fontId="24" fillId="30" borderId="5" xfId="0" applyNumberFormat="1" applyFont="1" applyFill="1" applyBorder="1" applyAlignment="1" applyProtection="1">
      <alignment horizontal="center" vertical="center" wrapText="1"/>
    </xf>
    <xf numFmtId="49" fontId="24" fillId="0" borderId="5" xfId="0" applyNumberFormat="1" applyFont="1" applyFill="1" applyBorder="1" applyAlignment="1">
      <alignment horizontal="center"/>
    </xf>
    <xf numFmtId="49" fontId="29" fillId="0" borderId="5" xfId="0" applyNumberFormat="1" applyFont="1" applyFill="1" applyBorder="1" applyAlignment="1">
      <alignment horizontal="center"/>
    </xf>
    <xf numFmtId="4" fontId="15" fillId="32" borderId="5" xfId="0" applyNumberFormat="1" applyFont="1" applyFill="1" applyBorder="1" applyAlignment="1" applyProtection="1">
      <alignment horizontal="center" vertical="center" wrapText="1"/>
    </xf>
    <xf numFmtId="4" fontId="15" fillId="29" borderId="5" xfId="0" applyNumberFormat="1" applyFont="1" applyFill="1" applyBorder="1" applyAlignment="1" applyProtection="1">
      <alignment horizontal="center" vertical="center" wrapText="1"/>
    </xf>
    <xf numFmtId="0" fontId="15" fillId="28" borderId="0" xfId="0" applyNumberFormat="1" applyFont="1" applyFill="1" applyAlignment="1" applyProtection="1"/>
    <xf numFmtId="0" fontId="15" fillId="28" borderId="0" xfId="0" applyFont="1" applyFill="1"/>
    <xf numFmtId="0" fontId="15" fillId="0" borderId="5" xfId="0" applyFont="1" applyFill="1" applyBorder="1" applyAlignment="1">
      <alignment horizontal="center" vertical="center"/>
    </xf>
    <xf numFmtId="49" fontId="15" fillId="0" borderId="5" xfId="0" applyNumberFormat="1" applyFont="1" applyFill="1" applyBorder="1" applyAlignment="1">
      <alignment horizontal="left" vertical="center" wrapText="1"/>
    </xf>
    <xf numFmtId="0" fontId="15" fillId="0" borderId="5" xfId="0" applyFont="1" applyFill="1" applyBorder="1"/>
    <xf numFmtId="0" fontId="15" fillId="0" borderId="7" xfId="0" applyFont="1" applyFill="1" applyBorder="1" applyAlignment="1">
      <alignment vertical="center"/>
    </xf>
    <xf numFmtId="0" fontId="15" fillId="0" borderId="5" xfId="0" applyFont="1" applyFill="1" applyBorder="1" applyAlignment="1">
      <alignment vertical="center"/>
    </xf>
    <xf numFmtId="0" fontId="24" fillId="28" borderId="7" xfId="0" applyFont="1" applyFill="1" applyBorder="1" applyAlignment="1">
      <alignment horizontal="justify"/>
    </xf>
    <xf numFmtId="4" fontId="24" fillId="0" borderId="5" xfId="0" applyNumberFormat="1" applyFont="1" applyFill="1" applyBorder="1" applyAlignment="1">
      <alignment horizontal="center" vertical="center"/>
    </xf>
    <xf numFmtId="0" fontId="24" fillId="0" borderId="7" xfId="0" applyFont="1" applyFill="1" applyBorder="1" applyAlignment="1">
      <alignment horizontal="justify"/>
    </xf>
    <xf numFmtId="0" fontId="15" fillId="0" borderId="7" xfId="0" applyFont="1" applyFill="1" applyBorder="1" applyAlignment="1">
      <alignment horizontal="justify"/>
    </xf>
    <xf numFmtId="4" fontId="15" fillId="0" borderId="5" xfId="0" applyNumberFormat="1" applyFont="1" applyFill="1" applyBorder="1" applyAlignment="1">
      <alignment horizontal="center" vertical="center"/>
    </xf>
    <xf numFmtId="4" fontId="15" fillId="0" borderId="5" xfId="0" applyNumberFormat="1" applyFont="1" applyFill="1" applyBorder="1"/>
    <xf numFmtId="4" fontId="24" fillId="30" borderId="5" xfId="0" applyNumberFormat="1" applyFont="1" applyFill="1" applyBorder="1" applyAlignment="1">
      <alignment horizontal="center" vertical="center"/>
    </xf>
    <xf numFmtId="49" fontId="15" fillId="28" borderId="5" xfId="0" applyNumberFormat="1" applyFont="1" applyFill="1" applyBorder="1" applyAlignment="1">
      <alignment horizontal="center"/>
    </xf>
    <xf numFmtId="0" fontId="15" fillId="28" borderId="5" xfId="0" applyFont="1" applyFill="1" applyBorder="1" applyAlignment="1">
      <alignment horizontal="left" wrapText="1"/>
    </xf>
    <xf numFmtId="4" fontId="24" fillId="28" borderId="5" xfId="0" applyNumberFormat="1" applyFont="1" applyFill="1" applyBorder="1" applyAlignment="1" applyProtection="1">
      <alignment horizontal="center" vertical="center" wrapText="1"/>
    </xf>
    <xf numFmtId="4" fontId="24" fillId="27" borderId="0" xfId="0" applyNumberFormat="1" applyFont="1" applyFill="1" applyBorder="1" applyAlignment="1" applyProtection="1">
      <alignment horizontal="center" vertical="center" wrapText="1"/>
    </xf>
    <xf numFmtId="4" fontId="24" fillId="0" borderId="5" xfId="49" applyNumberFormat="1" applyFont="1" applyBorder="1" applyAlignment="1">
      <alignment horizontal="center" vertical="top"/>
    </xf>
    <xf numFmtId="4" fontId="24" fillId="30" borderId="5" xfId="49" applyNumberFormat="1" applyFont="1" applyFill="1" applyBorder="1" applyAlignment="1">
      <alignment horizontal="center" vertical="top"/>
    </xf>
    <xf numFmtId="4" fontId="24" fillId="0" borderId="5" xfId="49" applyNumberFormat="1" applyFont="1" applyFill="1" applyBorder="1" applyAlignment="1">
      <alignment horizontal="center" vertical="top"/>
    </xf>
    <xf numFmtId="0" fontId="24" fillId="23" borderId="5" xfId="0" applyFont="1" applyFill="1" applyBorder="1" applyAlignment="1">
      <alignment horizontal="left" wrapText="1"/>
    </xf>
    <xf numFmtId="4" fontId="15" fillId="0" borderId="5" xfId="49" applyNumberFormat="1" applyFont="1" applyBorder="1" applyAlignment="1">
      <alignment horizontal="center" vertical="top"/>
    </xf>
    <xf numFmtId="4" fontId="15" fillId="0" borderId="5" xfId="49" applyNumberFormat="1" applyFont="1" applyBorder="1" applyAlignment="1">
      <alignment horizontal="center" vertical="center"/>
    </xf>
    <xf numFmtId="4" fontId="15" fillId="30" borderId="5" xfId="49" applyNumberFormat="1" applyFont="1" applyFill="1" applyBorder="1" applyAlignment="1">
      <alignment horizontal="center" vertical="center"/>
    </xf>
    <xf numFmtId="0" fontId="15" fillId="23" borderId="5" xfId="0" applyFont="1" applyFill="1" applyBorder="1" applyAlignment="1">
      <alignment wrapText="1"/>
    </xf>
    <xf numFmtId="0" fontId="15" fillId="23" borderId="0" xfId="0" applyNumberFormat="1" applyFont="1" applyFill="1" applyBorder="1" applyAlignment="1" applyProtection="1"/>
    <xf numFmtId="49" fontId="15" fillId="23" borderId="0" xfId="0" applyNumberFormat="1" applyFont="1" applyFill="1" applyBorder="1" applyAlignment="1" applyProtection="1">
      <alignment vertical="top" wrapText="1"/>
    </xf>
    <xf numFmtId="0" fontId="15" fillId="23" borderId="0" xfId="0" applyFont="1" applyFill="1" applyBorder="1"/>
    <xf numFmtId="0" fontId="15" fillId="23" borderId="0" xfId="0" applyNumberFormat="1" applyFont="1" applyFill="1" applyAlignment="1" applyProtection="1"/>
    <xf numFmtId="0" fontId="15" fillId="23" borderId="0" xfId="0" applyFont="1" applyFill="1"/>
    <xf numFmtId="4" fontId="15" fillId="0" borderId="0" xfId="0" applyNumberFormat="1" applyFont="1" applyFill="1" applyAlignment="1" applyProtection="1"/>
    <xf numFmtId="4" fontId="24" fillId="0" borderId="0" xfId="0" applyNumberFormat="1" applyFont="1" applyFill="1" applyAlignment="1" applyProtection="1"/>
    <xf numFmtId="49" fontId="15" fillId="0" borderId="0" xfId="0" applyNumberFormat="1" applyFont="1" applyFill="1" applyAlignment="1" applyProtection="1"/>
    <xf numFmtId="0" fontId="2" fillId="0" borderId="5" xfId="0" applyNumberFormat="1" applyFont="1" applyFill="1" applyBorder="1" applyAlignment="1" applyProtection="1">
      <alignment horizontal="left" vertical="center" wrapText="1"/>
    </xf>
    <xf numFmtId="0" fontId="16" fillId="0" borderId="0" xfId="0" applyNumberFormat="1" applyFont="1" applyFill="1" applyAlignment="1" applyProtection="1"/>
    <xf numFmtId="0" fontId="26" fillId="0" borderId="0" xfId="0" applyNumberFormat="1" applyFont="1" applyFill="1" applyBorder="1" applyAlignment="1" applyProtection="1">
      <alignment horizontal="center" vertical="center" wrapText="1"/>
    </xf>
    <xf numFmtId="0" fontId="35" fillId="0" borderId="0" xfId="0" applyNumberFormat="1" applyFont="1" applyFill="1" applyBorder="1" applyAlignment="1" applyProtection="1">
      <alignment horizontal="center" wrapText="1"/>
    </xf>
    <xf numFmtId="4" fontId="2" fillId="0" borderId="5" xfId="0" applyNumberFormat="1" applyFont="1" applyFill="1" applyBorder="1" applyAlignment="1" applyProtection="1">
      <alignment horizontal="center" vertical="center" wrapText="1"/>
    </xf>
    <xf numFmtId="4" fontId="16" fillId="0" borderId="5" xfId="0" applyNumberFormat="1" applyFont="1" applyFill="1" applyBorder="1" applyAlignment="1" applyProtection="1">
      <alignment horizontal="center" vertical="center" wrapText="1"/>
    </xf>
    <xf numFmtId="0" fontId="2" fillId="0" borderId="5" xfId="28" applyFont="1" applyFill="1" applyBorder="1" applyAlignment="1" applyProtection="1">
      <alignment wrapText="1"/>
    </xf>
    <xf numFmtId="49" fontId="22" fillId="0" borderId="5" xfId="0" applyNumberFormat="1" applyFont="1" applyFill="1" applyBorder="1" applyAlignment="1">
      <alignment horizontal="center" wrapText="1"/>
    </xf>
    <xf numFmtId="0" fontId="2" fillId="0" borderId="5" xfId="0" applyFont="1" applyFill="1" applyBorder="1" applyAlignment="1">
      <alignment horizontal="left" wrapText="1"/>
    </xf>
    <xf numFmtId="49" fontId="2" fillId="0" borderId="5" xfId="0" applyNumberFormat="1" applyFont="1" applyFill="1" applyBorder="1" applyAlignment="1">
      <alignment horizontal="center" wrapText="1"/>
    </xf>
    <xf numFmtId="49" fontId="20" fillId="0" borderId="5" xfId="0" applyNumberFormat="1" applyFont="1" applyFill="1" applyBorder="1" applyAlignment="1">
      <alignment horizontal="center" wrapText="1"/>
    </xf>
    <xf numFmtId="49" fontId="2" fillId="0" borderId="5" xfId="0" applyNumberFormat="1" applyFont="1" applyFill="1" applyBorder="1" applyAlignment="1" applyProtection="1">
      <alignment horizontal="left" wrapText="1"/>
    </xf>
    <xf numFmtId="205" fontId="2" fillId="0" borderId="5" xfId="29" applyFont="1" applyFill="1" applyBorder="1" applyAlignment="1" applyProtection="1">
      <alignment horizontal="center" vertical="center" wrapText="1"/>
    </xf>
    <xf numFmtId="0" fontId="2" fillId="0" borderId="5" xfId="0" applyFont="1" applyFill="1" applyBorder="1" applyAlignment="1">
      <alignment horizontal="center" wrapText="1"/>
    </xf>
    <xf numFmtId="0" fontId="21" fillId="0" borderId="5" xfId="0" applyFont="1" applyFill="1" applyBorder="1" applyAlignment="1">
      <alignment horizontal="center" wrapText="1"/>
    </xf>
    <xf numFmtId="0" fontId="23" fillId="0" borderId="5" xfId="0" applyFont="1" applyFill="1" applyBorder="1" applyAlignment="1">
      <alignment horizontal="center" wrapText="1"/>
    </xf>
    <xf numFmtId="4" fontId="2" fillId="0" borderId="8" xfId="0" applyNumberFormat="1" applyFont="1" applyFill="1" applyBorder="1" applyAlignment="1" applyProtection="1">
      <alignment horizontal="center" vertical="center" wrapText="1"/>
    </xf>
    <xf numFmtId="4" fontId="2" fillId="0" borderId="5" xfId="49" applyNumberFormat="1" applyFont="1" applyFill="1" applyBorder="1" applyAlignment="1">
      <alignment horizontal="center" vertical="top"/>
    </xf>
    <xf numFmtId="49" fontId="2" fillId="0" borderId="5" xfId="0" applyNumberFormat="1" applyFont="1" applyFill="1" applyBorder="1" applyAlignment="1" applyProtection="1">
      <alignment horizontal="center" wrapText="1"/>
      <protection locked="0"/>
    </xf>
    <xf numFmtId="49" fontId="21" fillId="0" borderId="5" xfId="0" applyNumberFormat="1" applyFont="1" applyFill="1" applyBorder="1" applyAlignment="1" applyProtection="1">
      <alignment horizontal="center" wrapText="1"/>
      <protection locked="0"/>
    </xf>
    <xf numFmtId="0" fontId="2" fillId="0" borderId="5" xfId="0" applyFont="1" applyFill="1" applyBorder="1" applyAlignment="1" applyProtection="1">
      <alignment horizontal="left" wrapText="1"/>
      <protection locked="0"/>
    </xf>
    <xf numFmtId="0" fontId="16" fillId="0" borderId="5" xfId="0" applyFont="1" applyFill="1" applyBorder="1" applyAlignment="1" applyProtection="1">
      <alignment horizontal="left" wrapText="1"/>
      <protection locked="0"/>
    </xf>
    <xf numFmtId="2" fontId="16" fillId="0" borderId="5" xfId="0" applyNumberFormat="1" applyFont="1" applyFill="1" applyBorder="1" applyAlignment="1">
      <alignment wrapText="1"/>
    </xf>
    <xf numFmtId="4" fontId="16" fillId="0" borderId="5" xfId="49" applyNumberFormat="1" applyFont="1" applyFill="1" applyBorder="1" applyAlignment="1">
      <alignment horizontal="center" vertical="top"/>
    </xf>
    <xf numFmtId="4" fontId="2" fillId="0" borderId="5" xfId="49" applyNumberFormat="1" applyFont="1" applyBorder="1" applyAlignment="1">
      <alignment horizontal="center" vertical="top"/>
    </xf>
    <xf numFmtId="0" fontId="2" fillId="0" borderId="5" xfId="0" applyFont="1" applyFill="1" applyBorder="1" applyAlignment="1">
      <alignment wrapText="1"/>
    </xf>
    <xf numFmtId="0" fontId="16" fillId="0" borderId="5" xfId="0" quotePrefix="1" applyFont="1" applyFill="1" applyBorder="1" applyAlignment="1">
      <alignment horizontal="left" wrapText="1"/>
    </xf>
    <xf numFmtId="4" fontId="15" fillId="25" borderId="5" xfId="0" applyNumberFormat="1" applyFont="1" applyFill="1" applyBorder="1" applyAlignment="1" applyProtection="1">
      <alignment horizontal="center" vertical="center" wrapText="1"/>
    </xf>
    <xf numFmtId="4" fontId="24" fillId="33" borderId="5" xfId="0" applyNumberFormat="1" applyFont="1" applyFill="1" applyBorder="1" applyAlignment="1" applyProtection="1">
      <alignment horizontal="center" vertical="center" wrapText="1"/>
    </xf>
    <xf numFmtId="4" fontId="36" fillId="0" borderId="5" xfId="0" applyNumberFormat="1" applyFont="1" applyFill="1" applyBorder="1" applyAlignment="1" applyProtection="1">
      <alignment horizontal="center" vertical="center" wrapText="1"/>
    </xf>
    <xf numFmtId="4" fontId="2" fillId="23" borderId="5" xfId="0" applyNumberFormat="1" applyFont="1" applyFill="1" applyBorder="1" applyAlignment="1" applyProtection="1">
      <alignment horizontal="center" vertical="center" wrapText="1"/>
    </xf>
    <xf numFmtId="4" fontId="15" fillId="0" borderId="5" xfId="0" applyNumberFormat="1" applyFont="1" applyFill="1" applyBorder="1" applyAlignment="1">
      <alignment horizontal="center"/>
    </xf>
    <xf numFmtId="4" fontId="15" fillId="28" borderId="5" xfId="0" applyNumberFormat="1" applyFont="1" applyFill="1" applyBorder="1" applyAlignment="1" applyProtection="1">
      <alignment horizontal="center" vertical="center" wrapText="1"/>
    </xf>
    <xf numFmtId="0" fontId="31" fillId="0" borderId="0" xfId="0" applyNumberFormat="1" applyFont="1" applyFill="1" applyAlignment="1" applyProtection="1"/>
    <xf numFmtId="0" fontId="31" fillId="0" borderId="5" xfId="0" applyNumberFormat="1" applyFont="1" applyFill="1" applyBorder="1" applyAlignment="1" applyProtection="1">
      <alignment horizontal="center" vertical="center" wrapText="1"/>
    </xf>
    <xf numFmtId="0" fontId="31" fillId="0" borderId="0" xfId="0" applyFont="1" applyFill="1"/>
    <xf numFmtId="0" fontId="31" fillId="0" borderId="0" xfId="0" applyNumberFormat="1" applyFont="1" applyFill="1" applyAlignment="1" applyProtection="1">
      <alignment vertical="center"/>
    </xf>
    <xf numFmtId="208" fontId="31" fillId="0" borderId="5" xfId="0" applyNumberFormat="1" applyFont="1" applyFill="1" applyBorder="1" applyAlignment="1" applyProtection="1">
      <alignment horizontal="center" vertical="center" wrapText="1"/>
    </xf>
    <xf numFmtId="0" fontId="31" fillId="0" borderId="0" xfId="0" applyFont="1" applyFill="1" applyAlignment="1">
      <alignment vertical="center"/>
    </xf>
    <xf numFmtId="0" fontId="24" fillId="28" borderId="5" xfId="0" applyNumberFormat="1" applyFont="1" applyFill="1" applyBorder="1" applyAlignment="1" applyProtection="1">
      <alignment horizontal="left" wrapText="1"/>
    </xf>
    <xf numFmtId="49" fontId="24" fillId="28" borderId="5" xfId="0" quotePrefix="1" applyNumberFormat="1" applyFont="1" applyFill="1" applyBorder="1" applyAlignment="1" applyProtection="1">
      <alignment horizontal="left" wrapText="1"/>
    </xf>
    <xf numFmtId="49" fontId="2" fillId="0" borderId="5" xfId="0" quotePrefix="1" applyNumberFormat="1" applyFont="1" applyFill="1" applyBorder="1" applyAlignment="1" applyProtection="1">
      <alignment horizontal="left" wrapText="1"/>
    </xf>
    <xf numFmtId="49" fontId="24" fillId="0" borderId="5" xfId="0" quotePrefix="1" applyNumberFormat="1" applyFont="1" applyFill="1" applyBorder="1" applyAlignment="1" applyProtection="1">
      <alignment horizontal="left" wrapText="1"/>
    </xf>
    <xf numFmtId="49" fontId="15" fillId="0" borderId="5" xfId="0" quotePrefix="1" applyNumberFormat="1" applyFont="1" applyFill="1" applyBorder="1" applyAlignment="1" applyProtection="1">
      <alignment horizontal="left" wrapText="1"/>
    </xf>
    <xf numFmtId="49" fontId="24" fillId="28" borderId="5" xfId="0" applyNumberFormat="1" applyFont="1" applyFill="1" applyBorder="1" applyAlignment="1" applyProtection="1">
      <alignment horizontal="left" wrapText="1"/>
    </xf>
    <xf numFmtId="0" fontId="2" fillId="0" borderId="5" xfId="0" applyNumberFormat="1" applyFont="1" applyFill="1" applyBorder="1" applyAlignment="1" applyProtection="1">
      <alignment horizontal="left" wrapText="1"/>
    </xf>
    <xf numFmtId="0" fontId="24" fillId="0" borderId="5" xfId="0" applyNumberFormat="1" applyFont="1" applyFill="1" applyBorder="1" applyAlignment="1" applyProtection="1">
      <alignment horizontal="left" wrapText="1"/>
    </xf>
    <xf numFmtId="0" fontId="16" fillId="0" borderId="5" xfId="0" applyNumberFormat="1" applyFont="1" applyFill="1" applyBorder="1" applyAlignment="1" applyProtection="1">
      <alignment horizontal="left" wrapText="1"/>
    </xf>
    <xf numFmtId="0" fontId="15" fillId="23" borderId="5" xfId="0" applyNumberFormat="1" applyFont="1" applyFill="1" applyBorder="1" applyAlignment="1" applyProtection="1">
      <alignment horizontal="left" wrapText="1"/>
    </xf>
    <xf numFmtId="0" fontId="15" fillId="0" borderId="5" xfId="0" quotePrefix="1" applyNumberFormat="1" applyFont="1" applyFill="1" applyBorder="1" applyAlignment="1" applyProtection="1">
      <alignment horizontal="left" wrapText="1"/>
    </xf>
    <xf numFmtId="0" fontId="2" fillId="0" borderId="5" xfId="0" quotePrefix="1" applyNumberFormat="1" applyFont="1" applyFill="1" applyBorder="1" applyAlignment="1" applyProtection="1">
      <alignment horizontal="left" wrapText="1"/>
    </xf>
    <xf numFmtId="0" fontId="24" fillId="0" borderId="5" xfId="0" quotePrefix="1" applyNumberFormat="1" applyFont="1" applyFill="1" applyBorder="1" applyAlignment="1" applyProtection="1">
      <alignment horizontal="left" wrapText="1"/>
    </xf>
    <xf numFmtId="0" fontId="15" fillId="0" borderId="7" xfId="0" applyFont="1" applyFill="1" applyBorder="1" applyAlignment="1">
      <alignment horizontal="left" wrapText="1"/>
    </xf>
    <xf numFmtId="0" fontId="15" fillId="0" borderId="7" xfId="0" quotePrefix="1" applyFont="1" applyFill="1" applyBorder="1" applyAlignment="1">
      <alignment horizontal="left" wrapText="1"/>
    </xf>
    <xf numFmtId="0" fontId="15" fillId="34" borderId="5" xfId="0" quotePrefix="1" applyNumberFormat="1" applyFont="1" applyFill="1" applyBorder="1" applyAlignment="1" applyProtection="1">
      <alignment horizontal="left" wrapText="1"/>
    </xf>
    <xf numFmtId="0" fontId="16" fillId="0" borderId="5" xfId="0" quotePrefix="1" applyNumberFormat="1" applyFont="1" applyFill="1" applyBorder="1" applyAlignment="1" applyProtection="1">
      <alignment horizontal="left" wrapText="1"/>
    </xf>
    <xf numFmtId="0" fontId="15" fillId="28" borderId="5" xfId="0" quotePrefix="1" applyNumberFormat="1" applyFont="1" applyFill="1" applyBorder="1" applyAlignment="1" applyProtection="1">
      <alignment horizontal="left" wrapText="1"/>
    </xf>
    <xf numFmtId="0" fontId="24" fillId="28" borderId="5" xfId="0" quotePrefix="1" applyNumberFormat="1" applyFont="1" applyFill="1" applyBorder="1" applyAlignment="1" applyProtection="1">
      <alignment horizontal="left" wrapText="1"/>
    </xf>
    <xf numFmtId="0" fontId="15" fillId="0" borderId="5" xfId="0" quotePrefix="1" applyNumberFormat="1" applyFont="1" applyFill="1" applyBorder="1" applyAlignment="1" applyProtection="1">
      <alignment wrapText="1"/>
    </xf>
    <xf numFmtId="0" fontId="2" fillId="0" borderId="5" xfId="0" applyNumberFormat="1" applyFont="1" applyFill="1" applyBorder="1" applyAlignment="1" applyProtection="1">
      <alignment horizontal="center" wrapText="1"/>
    </xf>
    <xf numFmtId="0" fontId="16" fillId="0" borderId="5" xfId="0" applyNumberFormat="1" applyFont="1" applyFill="1" applyBorder="1" applyAlignment="1" applyProtection="1">
      <alignment horizontal="center" wrapText="1"/>
    </xf>
    <xf numFmtId="0" fontId="16" fillId="0" borderId="5" xfId="0" applyNumberFormat="1" applyFont="1" applyFill="1" applyBorder="1" applyAlignment="1" applyProtection="1">
      <alignment wrapText="1"/>
    </xf>
    <xf numFmtId="0" fontId="2" fillId="0" borderId="5" xfId="0" quotePrefix="1" applyNumberFormat="1" applyFont="1" applyFill="1" applyBorder="1" applyAlignment="1" applyProtection="1">
      <alignment wrapText="1"/>
    </xf>
    <xf numFmtId="0" fontId="24" fillId="28" borderId="5" xfId="0" applyNumberFormat="1" applyFont="1" applyFill="1" applyBorder="1" applyAlignment="1" applyProtection="1">
      <alignment wrapText="1"/>
    </xf>
    <xf numFmtId="0" fontId="2" fillId="0" borderId="5" xfId="0" applyNumberFormat="1" applyFont="1" applyFill="1" applyBorder="1" applyAlignment="1" applyProtection="1">
      <alignment wrapText="1"/>
    </xf>
    <xf numFmtId="49" fontId="2" fillId="0" borderId="6"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wrapText="1"/>
    </xf>
    <xf numFmtId="4" fontId="2" fillId="0" borderId="6" xfId="0" applyNumberFormat="1" applyFont="1" applyFill="1" applyBorder="1" applyAlignment="1" applyProtection="1">
      <alignment horizontal="center" vertical="center" wrapText="1"/>
    </xf>
    <xf numFmtId="49" fontId="15" fillId="0" borderId="0" xfId="0" applyNumberFormat="1" applyFont="1" applyFill="1" applyBorder="1" applyAlignment="1" applyProtection="1">
      <alignment vertical="top" wrapText="1"/>
    </xf>
    <xf numFmtId="4" fontId="24" fillId="0" borderId="0" xfId="0" applyNumberFormat="1" applyFont="1" applyFill="1"/>
    <xf numFmtId="4" fontId="15" fillId="0" borderId="0" xfId="0" applyNumberFormat="1" applyFont="1" applyFill="1"/>
    <xf numFmtId="0" fontId="18" fillId="23" borderId="12" xfId="0" applyNumberFormat="1" applyFont="1" applyFill="1" applyBorder="1" applyAlignment="1" applyProtection="1">
      <alignment horizontal="left" vertical="center" wrapText="1"/>
    </xf>
    <xf numFmtId="49" fontId="27" fillId="0" borderId="0" xfId="0" applyNumberFormat="1" applyFont="1" applyFill="1" applyBorder="1" applyAlignment="1" applyProtection="1">
      <alignment horizontal="left" wrapText="1"/>
    </xf>
    <xf numFmtId="0" fontId="15" fillId="0" borderId="0" xfId="0" applyNumberFormat="1" applyFont="1" applyFill="1" applyBorder="1" applyAlignment="1" applyProtection="1">
      <alignment horizontal="left" vertical="center" wrapText="1"/>
    </xf>
    <xf numFmtId="0" fontId="31" fillId="0" borderId="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wrapText="1"/>
    </xf>
    <xf numFmtId="49" fontId="19" fillId="0" borderId="9" xfId="0" applyNumberFormat="1" applyFont="1" applyFill="1" applyBorder="1" applyAlignment="1">
      <alignment horizontal="center" wrapText="1"/>
    </xf>
    <xf numFmtId="0" fontId="15" fillId="0" borderId="0" xfId="0" applyFont="1" applyFill="1" applyBorder="1" applyAlignment="1">
      <alignment horizontal="center" vertical="top"/>
    </xf>
    <xf numFmtId="0" fontId="31" fillId="0" borderId="10" xfId="0" applyNumberFormat="1" applyFont="1" applyFill="1" applyBorder="1" applyAlignment="1" applyProtection="1">
      <alignment horizontal="center" vertical="center" wrapText="1"/>
    </xf>
    <xf numFmtId="0" fontId="31" fillId="0" borderId="6" xfId="0" applyNumberFormat="1" applyFont="1" applyFill="1" applyBorder="1" applyAlignment="1" applyProtection="1">
      <alignment horizontal="center" vertical="center" wrapText="1"/>
    </xf>
    <xf numFmtId="0" fontId="37" fillId="0" borderId="10" xfId="0" applyNumberFormat="1" applyFont="1" applyFill="1" applyBorder="1" applyAlignment="1" applyProtection="1">
      <alignment horizontal="center" wrapText="1"/>
    </xf>
    <xf numFmtId="0" fontId="37" fillId="0" borderId="6" xfId="0" applyNumberFormat="1" applyFont="1" applyFill="1" applyBorder="1" applyAlignment="1" applyProtection="1">
      <alignment horizontal="center" wrapText="1"/>
    </xf>
    <xf numFmtId="0" fontId="31" fillId="0" borderId="8" xfId="0" applyNumberFormat="1" applyFont="1" applyFill="1" applyBorder="1" applyAlignment="1" applyProtection="1">
      <alignment horizontal="center" vertical="center" wrapText="1"/>
    </xf>
    <xf numFmtId="0" fontId="31" fillId="0" borderId="7" xfId="0" applyNumberFormat="1" applyFont="1" applyFill="1" applyBorder="1" applyAlignment="1" applyProtection="1">
      <alignment horizontal="center" vertical="center" wrapText="1"/>
    </xf>
    <xf numFmtId="0" fontId="31" fillId="0" borderId="11" xfId="0" applyNumberFormat="1" applyFont="1" applyFill="1" applyBorder="1" applyAlignment="1" applyProtection="1">
      <alignment horizontal="center" vertical="center" wrapText="1"/>
    </xf>
  </cellXfs>
  <cellStyles count="5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Акцент1" xfId="20"/>
    <cellStyle name="Акцент2" xfId="21"/>
    <cellStyle name="Акцент3" xfId="22"/>
    <cellStyle name="Акцент4" xfId="23"/>
    <cellStyle name="Акцент5" xfId="24"/>
    <cellStyle name="Акцент6" xfId="25"/>
    <cellStyle name="Вывод" xfId="26"/>
    <cellStyle name="Вычисление" xfId="27"/>
    <cellStyle name="Гиперссылка" xfId="28" builtinId="8"/>
    <cellStyle name="Денежный" xfId="29" builtinId="4"/>
    <cellStyle name="Звичайний 10" xfId="30"/>
    <cellStyle name="Звичайний 11" xfId="31"/>
    <cellStyle name="Звичайний 12" xfId="32"/>
    <cellStyle name="Звичайний 13" xfId="33"/>
    <cellStyle name="Звичайний 14" xfId="34"/>
    <cellStyle name="Звичайний 15" xfId="35"/>
    <cellStyle name="Звичайний 16" xfId="36"/>
    <cellStyle name="Звичайний 17" xfId="37"/>
    <cellStyle name="Звичайний 18" xfId="38"/>
    <cellStyle name="Звичайний 19" xfId="39"/>
    <cellStyle name="Звичайний 2" xfId="40"/>
    <cellStyle name="Звичайний 20" xfId="41"/>
    <cellStyle name="Звичайний 3" xfId="42"/>
    <cellStyle name="Звичайний 4" xfId="43"/>
    <cellStyle name="Звичайний 5" xfId="44"/>
    <cellStyle name="Звичайний 6" xfId="45"/>
    <cellStyle name="Звичайний 7" xfId="46"/>
    <cellStyle name="Звичайний 8" xfId="47"/>
    <cellStyle name="Звичайний 9" xfId="48"/>
    <cellStyle name="Звичайний_Додаток _ 3 зм_ни 4575" xfId="49"/>
    <cellStyle name="Итог" xfId="50"/>
    <cellStyle name="Нейтральный" xfId="51"/>
    <cellStyle name="Обычный" xfId="0" builtinId="0"/>
    <cellStyle name="Обычный 2" xfId="52"/>
    <cellStyle name="Плохой" xfId="53"/>
    <cellStyle name="Пояснение" xfId="54"/>
    <cellStyle name="Примечание" xfId="55"/>
    <cellStyle name="Стиль 1" xfId="5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W656"/>
  <sheetViews>
    <sheetView tabSelected="1" view="pageBreakPreview" topLeftCell="B1" zoomScale="53" zoomScaleNormal="53" zoomScaleSheetLayoutView="53" workbookViewId="0">
      <pane xSplit="3" ySplit="10" topLeftCell="F11" activePane="bottomRight" state="frozen"/>
      <selection activeCell="B1" sqref="B1"/>
      <selection pane="topRight" activeCell="E1" sqref="E1"/>
      <selection pane="bottomLeft" activeCell="B11" sqref="B11"/>
      <selection pane="bottomRight" activeCell="M462" sqref="M462"/>
    </sheetView>
  </sheetViews>
  <sheetFormatPr defaultColWidth="9.1640625" defaultRowHeight="15.75" x14ac:dyDescent="0.25"/>
  <cols>
    <col min="1" max="1" width="3.83203125" style="48" hidden="1" customWidth="1"/>
    <col min="2" max="2" width="13" style="48" customWidth="1"/>
    <col min="3" max="3" width="13.1640625" style="48" customWidth="1"/>
    <col min="4" max="4" width="11.1640625" style="48" customWidth="1"/>
    <col min="5" max="5" width="37.1640625" style="48" customWidth="1"/>
    <col min="6" max="6" width="83.1640625" style="48" customWidth="1"/>
    <col min="7" max="7" width="19.5" style="48" customWidth="1"/>
    <col min="8" max="8" width="21.33203125" style="49" customWidth="1"/>
    <col min="9" max="9" width="21.33203125" style="48" customWidth="1"/>
    <col min="10" max="10" width="18.83203125" style="48" customWidth="1"/>
    <col min="11" max="12" width="21.33203125" style="48" customWidth="1"/>
    <col min="13" max="13" width="17.1640625" style="50" customWidth="1"/>
    <col min="14" max="14" width="14.6640625" style="50" customWidth="1"/>
    <col min="15" max="16384" width="9.1640625" style="50"/>
  </cols>
  <sheetData>
    <row r="1" spans="1:12" ht="20.25" x14ac:dyDescent="0.3">
      <c r="B1" s="42"/>
      <c r="C1" s="42"/>
      <c r="D1" s="42"/>
      <c r="E1" s="42"/>
      <c r="F1" s="43"/>
      <c r="G1" s="42"/>
      <c r="H1" s="44"/>
      <c r="I1" s="45" t="s">
        <v>617</v>
      </c>
      <c r="J1" s="46"/>
      <c r="K1" s="42"/>
      <c r="L1" s="42"/>
    </row>
    <row r="2" spans="1:12" ht="20.25" x14ac:dyDescent="0.3">
      <c r="B2" s="42"/>
      <c r="C2" s="42"/>
      <c r="D2" s="42"/>
      <c r="E2" s="42"/>
      <c r="F2" s="43"/>
      <c r="G2" s="42"/>
      <c r="H2" s="44"/>
      <c r="I2" s="45" t="s">
        <v>618</v>
      </c>
      <c r="J2" s="46"/>
      <c r="K2" s="42"/>
      <c r="L2" s="42"/>
    </row>
    <row r="3" spans="1:12" ht="20.25" x14ac:dyDescent="0.3">
      <c r="B3" s="42"/>
      <c r="C3" s="42"/>
      <c r="D3" s="42"/>
      <c r="E3" s="42"/>
      <c r="F3" s="43"/>
      <c r="G3" s="42"/>
      <c r="H3" s="44"/>
      <c r="I3" s="47" t="s">
        <v>649</v>
      </c>
      <c r="J3" s="46"/>
      <c r="K3" s="42"/>
      <c r="L3" s="42"/>
    </row>
    <row r="4" spans="1:12" ht="20.25" x14ac:dyDescent="0.3">
      <c r="B4" s="207" t="s">
        <v>619</v>
      </c>
      <c r="C4" s="207"/>
      <c r="D4" s="207"/>
      <c r="E4" s="207"/>
      <c r="F4" s="207"/>
      <c r="G4" s="207"/>
      <c r="H4" s="207"/>
      <c r="I4" s="207"/>
      <c r="J4" s="207"/>
      <c r="K4" s="207"/>
      <c r="L4" s="207"/>
    </row>
    <row r="5" spans="1:12" ht="20.25" x14ac:dyDescent="0.3">
      <c r="B5" s="207" t="s">
        <v>648</v>
      </c>
      <c r="C5" s="207"/>
      <c r="D5" s="207"/>
      <c r="E5" s="207"/>
      <c r="F5" s="207"/>
      <c r="G5" s="207"/>
      <c r="H5" s="207"/>
      <c r="I5" s="207"/>
      <c r="J5" s="207"/>
      <c r="K5" s="207"/>
      <c r="L5" s="207"/>
    </row>
    <row r="6" spans="1:12" ht="20.25" x14ac:dyDescent="0.3">
      <c r="B6" s="208" t="s">
        <v>620</v>
      </c>
      <c r="C6" s="208"/>
      <c r="D6" s="132"/>
      <c r="E6" s="132"/>
      <c r="F6" s="133"/>
      <c r="G6" s="132"/>
      <c r="H6" s="132"/>
      <c r="I6" s="132"/>
      <c r="J6" s="132"/>
      <c r="K6" s="132"/>
      <c r="L6" s="132"/>
    </row>
    <row r="7" spans="1:12" x14ac:dyDescent="0.25">
      <c r="B7" s="209" t="s">
        <v>621</v>
      </c>
      <c r="C7" s="209"/>
      <c r="D7" s="51"/>
      <c r="E7" s="51"/>
      <c r="F7" s="52"/>
      <c r="G7" s="51"/>
      <c r="H7" s="51"/>
      <c r="I7" s="51"/>
      <c r="J7" s="51"/>
      <c r="K7" s="51"/>
      <c r="L7" s="53" t="s">
        <v>39</v>
      </c>
    </row>
    <row r="8" spans="1:12" s="165" customFormat="1" ht="50.45" customHeight="1" x14ac:dyDescent="0.25">
      <c r="A8" s="163"/>
      <c r="B8" s="210" t="s">
        <v>169</v>
      </c>
      <c r="C8" s="210" t="s">
        <v>170</v>
      </c>
      <c r="D8" s="210" t="s">
        <v>171</v>
      </c>
      <c r="E8" s="210" t="s">
        <v>172</v>
      </c>
      <c r="F8" s="212" t="s">
        <v>182</v>
      </c>
      <c r="G8" s="214" t="s">
        <v>179</v>
      </c>
      <c r="H8" s="215"/>
      <c r="I8" s="216"/>
      <c r="J8" s="206" t="s">
        <v>0</v>
      </c>
      <c r="K8" s="206"/>
      <c r="L8" s="206"/>
    </row>
    <row r="9" spans="1:12" s="168" customFormat="1" ht="59.45" customHeight="1" x14ac:dyDescent="0.2">
      <c r="A9" s="166"/>
      <c r="B9" s="211"/>
      <c r="C9" s="211"/>
      <c r="D9" s="211"/>
      <c r="E9" s="211"/>
      <c r="F9" s="213"/>
      <c r="G9" s="164" t="s">
        <v>528</v>
      </c>
      <c r="H9" s="167" t="s">
        <v>527</v>
      </c>
      <c r="I9" s="164" t="s">
        <v>181</v>
      </c>
      <c r="J9" s="164" t="s">
        <v>526</v>
      </c>
      <c r="K9" s="164" t="s">
        <v>180</v>
      </c>
      <c r="L9" s="164" t="s">
        <v>181</v>
      </c>
    </row>
    <row r="10" spans="1:12" x14ac:dyDescent="0.25">
      <c r="B10" s="1">
        <v>1</v>
      </c>
      <c r="C10" s="1">
        <v>2</v>
      </c>
      <c r="D10" s="1">
        <v>3</v>
      </c>
      <c r="E10" s="1">
        <v>3</v>
      </c>
      <c r="F10" s="54">
        <v>4</v>
      </c>
      <c r="G10" s="1">
        <v>5</v>
      </c>
      <c r="H10" s="12" t="s">
        <v>283</v>
      </c>
      <c r="I10" s="1">
        <v>7</v>
      </c>
      <c r="J10" s="1">
        <v>8</v>
      </c>
      <c r="K10" s="1">
        <v>9</v>
      </c>
      <c r="L10" s="1">
        <v>10</v>
      </c>
    </row>
    <row r="11" spans="1:12" ht="52.9" customHeight="1" x14ac:dyDescent="0.25">
      <c r="B11" s="12" t="s">
        <v>32</v>
      </c>
      <c r="C11" s="1"/>
      <c r="D11" s="1"/>
      <c r="E11" s="130" t="s">
        <v>31</v>
      </c>
      <c r="F11" s="85"/>
      <c r="G11" s="1"/>
      <c r="H11" s="41"/>
      <c r="I11" s="1"/>
      <c r="J11" s="1"/>
      <c r="K11" s="1"/>
      <c r="L11" s="1"/>
    </row>
    <row r="12" spans="1:12" ht="59.25" hidden="1" customHeight="1" x14ac:dyDescent="0.25">
      <c r="B12" s="12" t="s">
        <v>33</v>
      </c>
      <c r="C12" s="12"/>
      <c r="D12" s="12"/>
      <c r="E12" s="55" t="s">
        <v>31</v>
      </c>
      <c r="F12" s="24"/>
      <c r="G12" s="1"/>
      <c r="H12" s="41"/>
      <c r="I12" s="1"/>
      <c r="J12" s="1"/>
      <c r="K12" s="1"/>
      <c r="L12" s="1"/>
    </row>
    <row r="13" spans="1:12" ht="59.25" hidden="1" customHeight="1" x14ac:dyDescent="0.25">
      <c r="B13" s="12"/>
      <c r="C13" s="12"/>
      <c r="D13" s="12"/>
      <c r="E13" s="55"/>
      <c r="F13" s="169" t="s">
        <v>312</v>
      </c>
      <c r="G13" s="56">
        <f t="shared" ref="G13:L13" si="0">G14</f>
        <v>0</v>
      </c>
      <c r="H13" s="56">
        <f t="shared" si="0"/>
        <v>0</v>
      </c>
      <c r="I13" s="56">
        <f t="shared" si="0"/>
        <v>0</v>
      </c>
      <c r="J13" s="56">
        <f t="shared" si="0"/>
        <v>0</v>
      </c>
      <c r="K13" s="56">
        <f t="shared" si="0"/>
        <v>0</v>
      </c>
      <c r="L13" s="56">
        <f t="shared" si="0"/>
        <v>0</v>
      </c>
    </row>
    <row r="14" spans="1:12" ht="59.25" hidden="1" customHeight="1" x14ac:dyDescent="0.25">
      <c r="B14" s="12" t="s">
        <v>332</v>
      </c>
      <c r="C14" s="12" t="s">
        <v>333</v>
      </c>
      <c r="D14" s="12" t="s">
        <v>334</v>
      </c>
      <c r="E14" s="55" t="s">
        <v>335</v>
      </c>
      <c r="F14" s="24" t="s">
        <v>336</v>
      </c>
      <c r="G14" s="57"/>
      <c r="H14" s="41"/>
      <c r="I14" s="57"/>
      <c r="J14" s="1"/>
      <c r="K14" s="1"/>
      <c r="L14" s="1"/>
    </row>
    <row r="15" spans="1:12" s="60" customFormat="1" ht="48" customHeight="1" x14ac:dyDescent="0.3">
      <c r="A15" s="58"/>
      <c r="B15" s="17"/>
      <c r="C15" s="17"/>
      <c r="D15" s="17"/>
      <c r="E15" s="17"/>
      <c r="F15" s="141" t="s">
        <v>299</v>
      </c>
      <c r="G15" s="134">
        <f>G16</f>
        <v>15000</v>
      </c>
      <c r="H15" s="134">
        <f>H16</f>
        <v>14000</v>
      </c>
      <c r="I15" s="134">
        <f>I16</f>
        <v>0</v>
      </c>
      <c r="J15" s="21"/>
      <c r="K15" s="21"/>
      <c r="L15" s="21"/>
    </row>
    <row r="16" spans="1:12" ht="45" customHeight="1" x14ac:dyDescent="0.25">
      <c r="B16" s="12" t="s">
        <v>34</v>
      </c>
      <c r="C16" s="12" t="s">
        <v>35</v>
      </c>
      <c r="D16" s="12" t="s">
        <v>36</v>
      </c>
      <c r="E16" s="55" t="s">
        <v>37</v>
      </c>
      <c r="F16" s="24" t="s">
        <v>38</v>
      </c>
      <c r="G16" s="61">
        <v>15000</v>
      </c>
      <c r="H16" s="61">
        <v>14000</v>
      </c>
      <c r="I16" s="61">
        <v>0</v>
      </c>
      <c r="J16" s="61"/>
      <c r="K16" s="61"/>
      <c r="L16" s="61"/>
    </row>
    <row r="17" spans="1:12" s="60" customFormat="1" ht="26.25" customHeight="1" x14ac:dyDescent="0.3">
      <c r="A17" s="58"/>
      <c r="B17" s="17"/>
      <c r="C17" s="17"/>
      <c r="D17" s="17"/>
      <c r="E17" s="17"/>
      <c r="F17" s="141" t="s">
        <v>304</v>
      </c>
      <c r="G17" s="134">
        <f>G18+G20+G19</f>
        <v>200625</v>
      </c>
      <c r="H17" s="134">
        <f>H18+H20+H19</f>
        <v>179475</v>
      </c>
      <c r="I17" s="134">
        <f>I18+I20+I19</f>
        <v>110211.38</v>
      </c>
      <c r="J17" s="21"/>
      <c r="K17" s="21"/>
      <c r="L17" s="21">
        <f>L18+L19+L20</f>
        <v>0</v>
      </c>
    </row>
    <row r="18" spans="1:12" ht="46.9" customHeight="1" x14ac:dyDescent="0.25">
      <c r="B18" s="12" t="s">
        <v>34</v>
      </c>
      <c r="C18" s="12" t="s">
        <v>35</v>
      </c>
      <c r="D18" s="12" t="s">
        <v>36</v>
      </c>
      <c r="E18" s="55" t="s">
        <v>37</v>
      </c>
      <c r="F18" s="24" t="s">
        <v>40</v>
      </c>
      <c r="G18" s="61">
        <v>54500</v>
      </c>
      <c r="H18" s="61">
        <v>39350</v>
      </c>
      <c r="I18" s="61">
        <v>21915</v>
      </c>
      <c r="J18" s="61"/>
      <c r="K18" s="61"/>
      <c r="L18" s="61"/>
    </row>
    <row r="19" spans="1:12" ht="47.45" customHeight="1" x14ac:dyDescent="0.25">
      <c r="B19" s="12" t="s">
        <v>34</v>
      </c>
      <c r="C19" s="12" t="s">
        <v>35</v>
      </c>
      <c r="D19" s="12" t="s">
        <v>36</v>
      </c>
      <c r="E19" s="55" t="s">
        <v>37</v>
      </c>
      <c r="F19" s="24" t="s">
        <v>576</v>
      </c>
      <c r="G19" s="61">
        <v>93500</v>
      </c>
      <c r="H19" s="61">
        <v>87500</v>
      </c>
      <c r="I19" s="61">
        <v>35672.379999999997</v>
      </c>
      <c r="J19" s="61"/>
      <c r="K19" s="61"/>
      <c r="L19" s="61"/>
    </row>
    <row r="20" spans="1:12" ht="52.9" customHeight="1" x14ac:dyDescent="0.25">
      <c r="B20" s="12" t="s">
        <v>41</v>
      </c>
      <c r="C20" s="12" t="s">
        <v>42</v>
      </c>
      <c r="D20" s="12" t="s">
        <v>4</v>
      </c>
      <c r="E20" s="55" t="s">
        <v>43</v>
      </c>
      <c r="F20" s="24" t="s">
        <v>44</v>
      </c>
      <c r="G20" s="61">
        <v>52625</v>
      </c>
      <c r="H20" s="61">
        <v>52625</v>
      </c>
      <c r="I20" s="61">
        <v>52624</v>
      </c>
      <c r="J20" s="61"/>
      <c r="K20" s="61"/>
      <c r="L20" s="61"/>
    </row>
    <row r="21" spans="1:12" ht="75.75" hidden="1" customHeight="1" x14ac:dyDescent="0.25">
      <c r="B21" s="26" t="s">
        <v>41</v>
      </c>
      <c r="C21" s="26" t="s">
        <v>42</v>
      </c>
      <c r="D21" s="26" t="s">
        <v>4</v>
      </c>
      <c r="E21" s="62" t="s">
        <v>43</v>
      </c>
      <c r="F21" s="170" t="s">
        <v>622</v>
      </c>
      <c r="G21" s="63"/>
      <c r="H21" s="63"/>
      <c r="I21" s="63"/>
      <c r="J21" s="21"/>
      <c r="K21" s="21"/>
      <c r="L21" s="21"/>
    </row>
    <row r="22" spans="1:12" ht="57" customHeight="1" x14ac:dyDescent="0.3">
      <c r="B22" s="26"/>
      <c r="C22" s="26"/>
      <c r="D22" s="26"/>
      <c r="E22" s="62"/>
      <c r="F22" s="171" t="s">
        <v>579</v>
      </c>
      <c r="G22" s="21">
        <f t="shared" ref="G22:L22" si="1">G23+G25+G24</f>
        <v>525350</v>
      </c>
      <c r="H22" s="21">
        <f t="shared" si="1"/>
        <v>525350</v>
      </c>
      <c r="I22" s="21">
        <f t="shared" si="1"/>
        <v>0</v>
      </c>
      <c r="J22" s="21">
        <f t="shared" si="1"/>
        <v>8961.7000000000007</v>
      </c>
      <c r="K22" s="21">
        <f t="shared" si="1"/>
        <v>8961.7000000000007</v>
      </c>
      <c r="L22" s="21">
        <f t="shared" si="1"/>
        <v>0</v>
      </c>
    </row>
    <row r="23" spans="1:12" ht="39" customHeight="1" x14ac:dyDescent="0.25">
      <c r="B23" s="38" t="s">
        <v>580</v>
      </c>
      <c r="C23" s="38" t="s">
        <v>188</v>
      </c>
      <c r="D23" s="38" t="s">
        <v>581</v>
      </c>
      <c r="E23" s="34" t="s">
        <v>582</v>
      </c>
      <c r="F23" s="172"/>
      <c r="G23" s="21">
        <v>500000</v>
      </c>
      <c r="H23" s="21">
        <v>500000</v>
      </c>
      <c r="I23" s="21">
        <v>0</v>
      </c>
      <c r="J23" s="21"/>
      <c r="K23" s="21"/>
      <c r="L23" s="21"/>
    </row>
    <row r="24" spans="1:12" ht="88.9" customHeight="1" x14ac:dyDescent="0.25">
      <c r="B24" s="38" t="s">
        <v>596</v>
      </c>
      <c r="C24" s="38" t="s">
        <v>3</v>
      </c>
      <c r="D24" s="38" t="s">
        <v>4</v>
      </c>
      <c r="E24" s="34" t="s">
        <v>5</v>
      </c>
      <c r="F24" s="173" t="s">
        <v>597</v>
      </c>
      <c r="G24" s="61">
        <f>25350</f>
        <v>25350</v>
      </c>
      <c r="H24" s="61">
        <v>25350</v>
      </c>
      <c r="I24" s="21"/>
      <c r="J24" s="21"/>
      <c r="K24" s="21"/>
      <c r="L24" s="21"/>
    </row>
    <row r="25" spans="1:12" ht="62.25" customHeight="1" x14ac:dyDescent="0.25">
      <c r="B25" s="38" t="s">
        <v>583</v>
      </c>
      <c r="C25" s="38" t="s">
        <v>560</v>
      </c>
      <c r="D25" s="38" t="s">
        <v>4</v>
      </c>
      <c r="E25" s="34" t="s">
        <v>561</v>
      </c>
      <c r="F25" s="172"/>
      <c r="G25" s="21">
        <v>0</v>
      </c>
      <c r="H25" s="21">
        <v>0</v>
      </c>
      <c r="I25" s="21">
        <v>0</v>
      </c>
      <c r="J25" s="21">
        <v>8961.7000000000007</v>
      </c>
      <c r="K25" s="21">
        <v>8961.7000000000007</v>
      </c>
      <c r="L25" s="21">
        <v>0</v>
      </c>
    </row>
    <row r="26" spans="1:12" ht="40.15" customHeight="1" x14ac:dyDescent="0.3">
      <c r="B26" s="12"/>
      <c r="C26" s="12"/>
      <c r="D26" s="12"/>
      <c r="E26" s="55"/>
      <c r="F26" s="141" t="s">
        <v>513</v>
      </c>
      <c r="G26" s="134">
        <f>G27</f>
        <v>32900</v>
      </c>
      <c r="H26" s="134">
        <f>H27</f>
        <v>0</v>
      </c>
      <c r="I26" s="134">
        <f>I27</f>
        <v>0</v>
      </c>
      <c r="J26" s="135"/>
      <c r="K26" s="135"/>
      <c r="L26" s="135"/>
    </row>
    <row r="27" spans="1:12" ht="45.6" customHeight="1" x14ac:dyDescent="0.25">
      <c r="B27" s="12" t="s">
        <v>266</v>
      </c>
      <c r="C27" s="12" t="s">
        <v>267</v>
      </c>
      <c r="D27" s="12" t="s">
        <v>268</v>
      </c>
      <c r="E27" s="55" t="s">
        <v>269</v>
      </c>
      <c r="F27" s="24" t="s">
        <v>270</v>
      </c>
      <c r="G27" s="61">
        <v>32900</v>
      </c>
      <c r="H27" s="61">
        <v>0</v>
      </c>
      <c r="I27" s="61">
        <v>0</v>
      </c>
      <c r="J27" s="61"/>
      <c r="K27" s="61"/>
      <c r="L27" s="61"/>
    </row>
    <row r="28" spans="1:12" s="60" customFormat="1" ht="93" customHeight="1" x14ac:dyDescent="0.25">
      <c r="A28" s="58"/>
      <c r="B28" s="22" t="s">
        <v>45</v>
      </c>
      <c r="C28" s="4" t="s">
        <v>46</v>
      </c>
      <c r="D28" s="4" t="s">
        <v>47</v>
      </c>
      <c r="E28" s="64" t="s">
        <v>48</v>
      </c>
      <c r="F28" s="141" t="s">
        <v>646</v>
      </c>
      <c r="G28" s="134">
        <v>85400</v>
      </c>
      <c r="H28" s="134">
        <v>85400</v>
      </c>
      <c r="I28" s="134">
        <v>15268.85</v>
      </c>
      <c r="J28" s="134"/>
      <c r="K28" s="134"/>
      <c r="L28" s="134">
        <f>L29+L30</f>
        <v>0</v>
      </c>
    </row>
    <row r="29" spans="1:12" ht="60.6" hidden="1" customHeight="1" x14ac:dyDescent="0.25">
      <c r="B29" s="22"/>
      <c r="C29" s="4"/>
      <c r="D29" s="4"/>
      <c r="E29" s="64"/>
      <c r="F29" s="65"/>
      <c r="G29" s="61"/>
      <c r="H29" s="61"/>
      <c r="I29" s="61"/>
      <c r="J29" s="61"/>
      <c r="K29" s="61"/>
      <c r="L29" s="61"/>
    </row>
    <row r="30" spans="1:12" ht="78.75" hidden="1" customHeight="1" x14ac:dyDescent="0.25">
      <c r="B30" s="12"/>
      <c r="C30" s="12"/>
      <c r="D30" s="12"/>
      <c r="E30" s="12"/>
      <c r="F30" s="65"/>
      <c r="G30" s="61"/>
      <c r="H30" s="61"/>
      <c r="I30" s="61"/>
      <c r="J30" s="61"/>
      <c r="K30" s="61"/>
      <c r="L30" s="61"/>
    </row>
    <row r="31" spans="1:12" ht="44.45" customHeight="1" x14ac:dyDescent="0.3">
      <c r="B31" s="12"/>
      <c r="C31" s="12"/>
      <c r="D31" s="12"/>
      <c r="E31" s="12"/>
      <c r="F31" s="136" t="s">
        <v>501</v>
      </c>
      <c r="G31" s="134">
        <f>G32</f>
        <v>43300</v>
      </c>
      <c r="H31" s="134">
        <v>43300</v>
      </c>
      <c r="I31" s="134">
        <f>I32</f>
        <v>0</v>
      </c>
      <c r="J31" s="134">
        <f>J32</f>
        <v>0</v>
      </c>
      <c r="K31" s="134">
        <f>K32</f>
        <v>0</v>
      </c>
      <c r="L31" s="134">
        <f>L32</f>
        <v>0</v>
      </c>
    </row>
    <row r="32" spans="1:12" ht="46.15" customHeight="1" x14ac:dyDescent="0.25">
      <c r="B32" s="12" t="s">
        <v>45</v>
      </c>
      <c r="C32" s="12" t="s">
        <v>46</v>
      </c>
      <c r="D32" s="12" t="s">
        <v>47</v>
      </c>
      <c r="E32" s="55" t="s">
        <v>48</v>
      </c>
      <c r="F32" s="65" t="s">
        <v>301</v>
      </c>
      <c r="G32" s="61">
        <v>43300</v>
      </c>
      <c r="H32" s="61">
        <v>43300</v>
      </c>
      <c r="I32" s="61">
        <v>0</v>
      </c>
      <c r="J32" s="61"/>
      <c r="K32" s="61"/>
      <c r="L32" s="61"/>
    </row>
    <row r="33" spans="1:12" ht="56.45" customHeight="1" x14ac:dyDescent="0.3">
      <c r="B33" s="12" t="s">
        <v>585</v>
      </c>
      <c r="C33" s="38" t="s">
        <v>23</v>
      </c>
      <c r="D33" s="38" t="s">
        <v>24</v>
      </c>
      <c r="E33" s="34" t="s">
        <v>25</v>
      </c>
      <c r="F33" s="136" t="s">
        <v>584</v>
      </c>
      <c r="G33" s="134"/>
      <c r="H33" s="134"/>
      <c r="I33" s="134"/>
      <c r="J33" s="134">
        <f>J34+J40+J41</f>
        <v>306330.98</v>
      </c>
      <c r="K33" s="134">
        <f>K34+K40+K41</f>
        <v>125330.98</v>
      </c>
      <c r="L33" s="134">
        <f>L34+L40+L41</f>
        <v>0</v>
      </c>
    </row>
    <row r="34" spans="1:12" ht="87" customHeight="1" x14ac:dyDescent="0.25">
      <c r="B34" s="3"/>
      <c r="C34" s="4"/>
      <c r="D34" s="4"/>
      <c r="E34" s="5"/>
      <c r="F34" s="81" t="s">
        <v>632</v>
      </c>
      <c r="G34" s="118"/>
      <c r="H34" s="118"/>
      <c r="I34" s="118"/>
      <c r="J34" s="66">
        <f>30000</f>
        <v>30000</v>
      </c>
      <c r="K34" s="66">
        <v>15000</v>
      </c>
      <c r="L34" s="66">
        <v>0</v>
      </c>
    </row>
    <row r="35" spans="1:12" ht="26.25" hidden="1" customHeight="1" x14ac:dyDescent="0.25">
      <c r="B35" s="3"/>
      <c r="C35" s="4"/>
      <c r="D35" s="4"/>
      <c r="E35" s="5"/>
      <c r="F35" s="81" t="s">
        <v>263</v>
      </c>
      <c r="G35" s="118"/>
      <c r="H35" s="118"/>
      <c r="I35" s="118"/>
      <c r="J35" s="66"/>
      <c r="K35" s="66"/>
      <c r="L35" s="66"/>
    </row>
    <row r="36" spans="1:12" ht="26.25" hidden="1" customHeight="1" x14ac:dyDescent="0.25">
      <c r="B36" s="3"/>
      <c r="C36" s="4"/>
      <c r="D36" s="4"/>
      <c r="E36" s="5"/>
      <c r="F36" s="81" t="s">
        <v>224</v>
      </c>
      <c r="G36" s="118"/>
      <c r="H36" s="118"/>
      <c r="I36" s="118"/>
      <c r="J36" s="66"/>
      <c r="K36" s="66"/>
      <c r="L36" s="66"/>
    </row>
    <row r="37" spans="1:12" ht="52.5" hidden="1" customHeight="1" x14ac:dyDescent="0.25">
      <c r="B37" s="3"/>
      <c r="C37" s="4"/>
      <c r="D37" s="4"/>
      <c r="E37" s="5"/>
      <c r="F37" s="81" t="s">
        <v>223</v>
      </c>
      <c r="G37" s="118"/>
      <c r="H37" s="118"/>
      <c r="I37" s="118"/>
      <c r="J37" s="66"/>
      <c r="K37" s="66"/>
      <c r="L37" s="66"/>
    </row>
    <row r="38" spans="1:12" ht="78.75" hidden="1" customHeight="1" x14ac:dyDescent="0.25">
      <c r="B38" s="3"/>
      <c r="C38" s="4"/>
      <c r="D38" s="4"/>
      <c r="E38" s="5"/>
      <c r="F38" s="81" t="s">
        <v>264</v>
      </c>
      <c r="G38" s="118"/>
      <c r="H38" s="118"/>
      <c r="I38" s="118"/>
      <c r="J38" s="66"/>
      <c r="K38" s="66"/>
      <c r="L38" s="66"/>
    </row>
    <row r="39" spans="1:12" ht="26.25" hidden="1" customHeight="1" x14ac:dyDescent="0.25">
      <c r="B39" s="3"/>
      <c r="C39" s="4"/>
      <c r="D39" s="4"/>
      <c r="E39" s="5"/>
      <c r="F39" s="81" t="s">
        <v>314</v>
      </c>
      <c r="G39" s="118"/>
      <c r="H39" s="118"/>
      <c r="I39" s="118"/>
      <c r="J39" s="66"/>
      <c r="K39" s="66"/>
      <c r="L39" s="66"/>
    </row>
    <row r="40" spans="1:12" ht="42.75" customHeight="1" x14ac:dyDescent="0.25">
      <c r="B40" s="3"/>
      <c r="C40" s="4"/>
      <c r="D40" s="4"/>
      <c r="E40" s="5"/>
      <c r="F40" s="81" t="s">
        <v>358</v>
      </c>
      <c r="G40" s="118"/>
      <c r="H40" s="118"/>
      <c r="I40" s="118"/>
      <c r="J40" s="66">
        <f>24000+86330.98</f>
        <v>110330.98</v>
      </c>
      <c r="K40" s="66">
        <v>110330.98</v>
      </c>
      <c r="L40" s="66">
        <v>0</v>
      </c>
    </row>
    <row r="41" spans="1:12" ht="48.6" customHeight="1" x14ac:dyDescent="0.25">
      <c r="B41" s="3"/>
      <c r="C41" s="4"/>
      <c r="D41" s="4"/>
      <c r="E41" s="5"/>
      <c r="F41" s="81" t="s">
        <v>315</v>
      </c>
      <c r="G41" s="118"/>
      <c r="H41" s="118"/>
      <c r="I41" s="118"/>
      <c r="J41" s="66">
        <v>166000</v>
      </c>
      <c r="K41" s="66">
        <v>0</v>
      </c>
      <c r="L41" s="66">
        <v>0</v>
      </c>
    </row>
    <row r="42" spans="1:12" s="68" customFormat="1" ht="30" customHeight="1" x14ac:dyDescent="0.3">
      <c r="A42" s="67"/>
      <c r="B42" s="15"/>
      <c r="C42" s="15"/>
      <c r="D42" s="15"/>
      <c r="E42" s="15" t="s">
        <v>6</v>
      </c>
      <c r="F42" s="141"/>
      <c r="G42" s="134">
        <f t="shared" ref="G42:L42" si="2">G28+G17+G15+G26+G21+G31+G13+G22+G33</f>
        <v>902575</v>
      </c>
      <c r="H42" s="134">
        <f t="shared" si="2"/>
        <v>847525</v>
      </c>
      <c r="I42" s="134">
        <f t="shared" si="2"/>
        <v>125480.23000000001</v>
      </c>
      <c r="J42" s="134">
        <f t="shared" si="2"/>
        <v>315292.68</v>
      </c>
      <c r="K42" s="134">
        <f t="shared" si="2"/>
        <v>134292.68</v>
      </c>
      <c r="L42" s="134">
        <f t="shared" si="2"/>
        <v>0</v>
      </c>
    </row>
    <row r="43" spans="1:12" ht="42" customHeight="1" x14ac:dyDescent="0.35">
      <c r="B43" s="33" t="s">
        <v>49</v>
      </c>
      <c r="C43" s="137"/>
      <c r="D43" s="137"/>
      <c r="E43" s="138" t="s">
        <v>50</v>
      </c>
      <c r="F43" s="24"/>
      <c r="G43" s="61"/>
      <c r="H43" s="61"/>
      <c r="I43" s="61"/>
      <c r="J43" s="61"/>
      <c r="K43" s="61"/>
      <c r="L43" s="61"/>
    </row>
    <row r="44" spans="1:12" ht="59.25" hidden="1" customHeight="1" x14ac:dyDescent="0.25">
      <c r="B44" s="69" t="s">
        <v>51</v>
      </c>
      <c r="C44" s="70"/>
      <c r="D44" s="70"/>
      <c r="E44" s="5" t="s">
        <v>50</v>
      </c>
      <c r="F44" s="24"/>
      <c r="G44" s="61"/>
      <c r="H44" s="61"/>
      <c r="I44" s="61"/>
      <c r="J44" s="61"/>
      <c r="K44" s="61"/>
      <c r="L44" s="61"/>
    </row>
    <row r="45" spans="1:12" ht="59.25" hidden="1" customHeight="1" x14ac:dyDescent="0.25">
      <c r="B45" s="22" t="s">
        <v>370</v>
      </c>
      <c r="C45" s="4"/>
      <c r="D45" s="70" t="s">
        <v>347</v>
      </c>
      <c r="E45" s="5"/>
      <c r="F45" s="174" t="s">
        <v>369</v>
      </c>
      <c r="G45" s="21"/>
      <c r="H45" s="21"/>
      <c r="I45" s="21"/>
      <c r="J45" s="61"/>
      <c r="K45" s="61"/>
      <c r="L45" s="61"/>
    </row>
    <row r="46" spans="1:12" s="60" customFormat="1" ht="51" customHeight="1" x14ac:dyDescent="0.3">
      <c r="A46" s="58"/>
      <c r="B46" s="26" t="s">
        <v>507</v>
      </c>
      <c r="C46" s="26" t="s">
        <v>508</v>
      </c>
      <c r="D46" s="26" t="s">
        <v>198</v>
      </c>
      <c r="E46" s="62" t="s">
        <v>199</v>
      </c>
      <c r="F46" s="141" t="s">
        <v>509</v>
      </c>
      <c r="G46" s="134">
        <f>G47+G49+G50+G51</f>
        <v>320900</v>
      </c>
      <c r="H46" s="134">
        <f>H47+H49+H50+H51</f>
        <v>183800</v>
      </c>
      <c r="I46" s="134">
        <f>I47+I49+I50+I51</f>
        <v>52570</v>
      </c>
      <c r="J46" s="134"/>
      <c r="K46" s="134"/>
      <c r="L46" s="134">
        <f>L49</f>
        <v>0</v>
      </c>
    </row>
    <row r="47" spans="1:12" s="60" customFormat="1" ht="34.9" customHeight="1" x14ac:dyDescent="0.25">
      <c r="A47" s="58"/>
      <c r="B47" s="26"/>
      <c r="C47" s="26"/>
      <c r="D47" s="26"/>
      <c r="E47" s="62"/>
      <c r="F47" s="24" t="s">
        <v>514</v>
      </c>
      <c r="G47" s="61">
        <v>25000</v>
      </c>
      <c r="H47" s="61">
        <v>25000</v>
      </c>
      <c r="I47" s="21">
        <v>0</v>
      </c>
      <c r="J47" s="21"/>
      <c r="K47" s="21"/>
      <c r="L47" s="21"/>
    </row>
    <row r="48" spans="1:12" s="60" customFormat="1" ht="35.25" hidden="1" customHeight="1" x14ac:dyDescent="0.25">
      <c r="A48" s="58"/>
      <c r="B48" s="6"/>
      <c r="C48" s="6"/>
      <c r="D48" s="6"/>
      <c r="E48" s="23"/>
      <c r="F48" s="24"/>
      <c r="G48" s="61"/>
      <c r="H48" s="61"/>
      <c r="I48" s="61"/>
      <c r="J48" s="21"/>
      <c r="K48" s="21"/>
      <c r="L48" s="21"/>
    </row>
    <row r="49" spans="1:12" ht="43.15" customHeight="1" x14ac:dyDescent="0.25">
      <c r="B49" s="12"/>
      <c r="C49" s="12"/>
      <c r="D49" s="12"/>
      <c r="E49" s="12"/>
      <c r="F49" s="24" t="s">
        <v>432</v>
      </c>
      <c r="G49" s="61">
        <v>176200</v>
      </c>
      <c r="H49" s="61">
        <v>96800</v>
      </c>
      <c r="I49" s="61">
        <v>51370</v>
      </c>
      <c r="J49" s="61"/>
      <c r="K49" s="61"/>
      <c r="L49" s="61"/>
    </row>
    <row r="50" spans="1:12" ht="26.45" customHeight="1" x14ac:dyDescent="0.25">
      <c r="B50" s="12"/>
      <c r="C50" s="12"/>
      <c r="D50" s="12"/>
      <c r="E50" s="12"/>
      <c r="F50" s="24" t="s">
        <v>210</v>
      </c>
      <c r="G50" s="61">
        <v>42700</v>
      </c>
      <c r="H50" s="61">
        <v>0</v>
      </c>
      <c r="I50" s="61"/>
      <c r="J50" s="61"/>
      <c r="K50" s="61"/>
      <c r="L50" s="61"/>
    </row>
    <row r="51" spans="1:12" ht="44.45" customHeight="1" x14ac:dyDescent="0.25">
      <c r="B51" s="12"/>
      <c r="C51" s="12"/>
      <c r="D51" s="12"/>
      <c r="E51" s="12"/>
      <c r="F51" s="24" t="s">
        <v>211</v>
      </c>
      <c r="G51" s="61">
        <v>77000</v>
      </c>
      <c r="H51" s="61">
        <v>62000</v>
      </c>
      <c r="I51" s="61">
        <v>1200</v>
      </c>
      <c r="J51" s="61"/>
      <c r="K51" s="61"/>
      <c r="L51" s="61"/>
    </row>
    <row r="52" spans="1:12" s="72" customFormat="1" ht="46.15" customHeight="1" x14ac:dyDescent="0.3">
      <c r="A52" s="71"/>
      <c r="B52" s="12"/>
      <c r="C52" s="12"/>
      <c r="D52" s="12"/>
      <c r="E52" s="12"/>
      <c r="F52" s="141" t="s">
        <v>204</v>
      </c>
      <c r="G52" s="134">
        <f t="shared" ref="G52:L52" si="3">G53+G54</f>
        <v>39040</v>
      </c>
      <c r="H52" s="134">
        <f t="shared" si="3"/>
        <v>39040</v>
      </c>
      <c r="I52" s="134">
        <f t="shared" si="3"/>
        <v>24500</v>
      </c>
      <c r="J52" s="134">
        <f t="shared" si="3"/>
        <v>45800</v>
      </c>
      <c r="K52" s="134">
        <f t="shared" si="3"/>
        <v>45800</v>
      </c>
      <c r="L52" s="134">
        <f t="shared" si="3"/>
        <v>23000</v>
      </c>
    </row>
    <row r="53" spans="1:12" s="72" customFormat="1" ht="45.6" customHeight="1" x14ac:dyDescent="0.25">
      <c r="A53" s="71"/>
      <c r="B53" s="25" t="s">
        <v>233</v>
      </c>
      <c r="C53" s="25" t="s">
        <v>119</v>
      </c>
      <c r="D53" s="25" t="s">
        <v>219</v>
      </c>
      <c r="E53" s="24" t="s">
        <v>234</v>
      </c>
      <c r="F53" s="24" t="s">
        <v>611</v>
      </c>
      <c r="G53" s="61">
        <v>34540</v>
      </c>
      <c r="H53" s="61">
        <v>34540</v>
      </c>
      <c r="I53" s="61">
        <v>20000</v>
      </c>
      <c r="J53" s="61"/>
      <c r="K53" s="61"/>
      <c r="L53" s="61"/>
    </row>
    <row r="54" spans="1:12" s="72" customFormat="1" ht="45.6" customHeight="1" x14ac:dyDescent="0.25">
      <c r="A54" s="71"/>
      <c r="B54" s="25" t="s">
        <v>604</v>
      </c>
      <c r="C54" s="25" t="s">
        <v>605</v>
      </c>
      <c r="D54" s="25" t="s">
        <v>220</v>
      </c>
      <c r="E54" s="24" t="s">
        <v>607</v>
      </c>
      <c r="F54" s="24" t="s">
        <v>606</v>
      </c>
      <c r="G54" s="61">
        <v>4500</v>
      </c>
      <c r="H54" s="61">
        <v>4500</v>
      </c>
      <c r="I54" s="61">
        <v>4500</v>
      </c>
      <c r="J54" s="61">
        <v>45800</v>
      </c>
      <c r="K54" s="61">
        <v>45800</v>
      </c>
      <c r="L54" s="61">
        <v>23000</v>
      </c>
    </row>
    <row r="55" spans="1:12" s="72" customFormat="1" ht="129.75" hidden="1" customHeight="1" x14ac:dyDescent="0.25">
      <c r="A55" s="71"/>
      <c r="B55" s="39" t="s">
        <v>236</v>
      </c>
      <c r="C55" s="39" t="s">
        <v>123</v>
      </c>
      <c r="D55" s="39" t="s">
        <v>237</v>
      </c>
      <c r="E55" s="40" t="s">
        <v>238</v>
      </c>
      <c r="F55" s="40"/>
      <c r="G55" s="157"/>
      <c r="H55" s="157"/>
      <c r="I55" s="157"/>
      <c r="J55" s="157"/>
      <c r="K55" s="157"/>
      <c r="L55" s="157"/>
    </row>
    <row r="56" spans="1:12" ht="6" hidden="1" customHeight="1" x14ac:dyDescent="0.25">
      <c r="B56" s="12"/>
      <c r="C56" s="12"/>
      <c r="D56" s="12"/>
      <c r="E56" s="12"/>
      <c r="F56" s="24"/>
      <c r="G56" s="61"/>
      <c r="H56" s="61"/>
      <c r="I56" s="61"/>
      <c r="J56" s="61"/>
      <c r="K56" s="61"/>
      <c r="L56" s="61"/>
    </row>
    <row r="57" spans="1:12" ht="67.5" hidden="1" customHeight="1" x14ac:dyDescent="0.25">
      <c r="B57" s="12"/>
      <c r="C57" s="12"/>
      <c r="D57" s="12"/>
      <c r="E57" s="12"/>
      <c r="F57" s="169" t="s">
        <v>351</v>
      </c>
      <c r="G57" s="21">
        <f>G58+G59+G60+G62+G61+G63</f>
        <v>0</v>
      </c>
      <c r="H57" s="21">
        <f>H58+H59+H60+H62+H61+H63</f>
        <v>0</v>
      </c>
      <c r="I57" s="21">
        <f>I58+I59+I60+I62+I61+I63</f>
        <v>0</v>
      </c>
      <c r="J57" s="21">
        <f>J58+J59+J60+J62</f>
        <v>0</v>
      </c>
      <c r="K57" s="21">
        <f>K58+K59+K60+K62</f>
        <v>0</v>
      </c>
      <c r="L57" s="21">
        <f>L58+L59+L60+L62</f>
        <v>0</v>
      </c>
    </row>
    <row r="58" spans="1:12" ht="45.75" hidden="1" customHeight="1" x14ac:dyDescent="0.25">
      <c r="B58" s="12" t="s">
        <v>233</v>
      </c>
      <c r="C58" s="25" t="s">
        <v>119</v>
      </c>
      <c r="D58" s="25" t="s">
        <v>219</v>
      </c>
      <c r="E58" s="24" t="s">
        <v>234</v>
      </c>
      <c r="F58" s="24" t="s">
        <v>341</v>
      </c>
      <c r="G58" s="61"/>
      <c r="H58" s="61"/>
      <c r="I58" s="61"/>
      <c r="J58" s="61"/>
      <c r="K58" s="61"/>
      <c r="L58" s="61"/>
    </row>
    <row r="59" spans="1:12" ht="66.75" hidden="1" customHeight="1" x14ac:dyDescent="0.25">
      <c r="B59" s="25" t="s">
        <v>235</v>
      </c>
      <c r="C59" s="25" t="s">
        <v>231</v>
      </c>
      <c r="D59" s="25" t="s">
        <v>220</v>
      </c>
      <c r="E59" s="24" t="s">
        <v>190</v>
      </c>
      <c r="F59" s="24" t="s">
        <v>371</v>
      </c>
      <c r="G59" s="61"/>
      <c r="H59" s="61"/>
      <c r="I59" s="61"/>
      <c r="J59" s="61"/>
      <c r="K59" s="61"/>
      <c r="L59" s="61"/>
    </row>
    <row r="60" spans="1:12" ht="45.75" hidden="1" customHeight="1" x14ac:dyDescent="0.25">
      <c r="B60" s="12" t="s">
        <v>236</v>
      </c>
      <c r="C60" s="12" t="s">
        <v>123</v>
      </c>
      <c r="D60" s="30" t="s">
        <v>237</v>
      </c>
      <c r="E60" s="23" t="s">
        <v>340</v>
      </c>
      <c r="F60" s="24" t="s">
        <v>341</v>
      </c>
      <c r="G60" s="61"/>
      <c r="H60" s="61"/>
      <c r="I60" s="61"/>
      <c r="J60" s="61"/>
      <c r="K60" s="61"/>
      <c r="L60" s="61"/>
    </row>
    <row r="61" spans="1:12" ht="45.75" hidden="1" customHeight="1" x14ac:dyDescent="0.25">
      <c r="B61" s="12" t="s">
        <v>372</v>
      </c>
      <c r="C61" s="12" t="s">
        <v>373</v>
      </c>
      <c r="D61" s="30"/>
      <c r="E61" s="23" t="s">
        <v>374</v>
      </c>
      <c r="F61" s="24" t="s">
        <v>341</v>
      </c>
      <c r="G61" s="61"/>
      <c r="H61" s="61"/>
      <c r="I61" s="61"/>
      <c r="J61" s="61"/>
      <c r="K61" s="61"/>
      <c r="L61" s="61"/>
    </row>
    <row r="62" spans="1:12" ht="45.75" hidden="1" customHeight="1" x14ac:dyDescent="0.25">
      <c r="B62" s="12" t="s">
        <v>337</v>
      </c>
      <c r="C62" s="12" t="s">
        <v>338</v>
      </c>
      <c r="D62" s="6" t="s">
        <v>198</v>
      </c>
      <c r="E62" s="23" t="s">
        <v>339</v>
      </c>
      <c r="F62" s="24" t="s">
        <v>341</v>
      </c>
      <c r="G62" s="61"/>
      <c r="H62" s="61"/>
      <c r="I62" s="61"/>
      <c r="J62" s="61"/>
      <c r="K62" s="61"/>
      <c r="L62" s="61"/>
    </row>
    <row r="63" spans="1:12" ht="45.75" hidden="1" customHeight="1" x14ac:dyDescent="0.25">
      <c r="B63" s="12" t="s">
        <v>470</v>
      </c>
      <c r="C63" s="12" t="s">
        <v>471</v>
      </c>
      <c r="D63" s="6"/>
      <c r="E63" s="23"/>
      <c r="F63" s="24" t="s">
        <v>341</v>
      </c>
      <c r="G63" s="61"/>
      <c r="H63" s="61"/>
      <c r="I63" s="61"/>
      <c r="J63" s="61"/>
      <c r="K63" s="61"/>
      <c r="L63" s="61"/>
    </row>
    <row r="64" spans="1:12" s="68" customFormat="1" ht="18.75" x14ac:dyDescent="0.3">
      <c r="A64" s="67"/>
      <c r="B64" s="15"/>
      <c r="C64" s="15"/>
      <c r="D64" s="15"/>
      <c r="E64" s="15" t="s">
        <v>6</v>
      </c>
      <c r="F64" s="141"/>
      <c r="G64" s="134">
        <f t="shared" ref="G64:L64" si="4">G46+G52</f>
        <v>359940</v>
      </c>
      <c r="H64" s="134">
        <f t="shared" si="4"/>
        <v>222840</v>
      </c>
      <c r="I64" s="134">
        <f t="shared" si="4"/>
        <v>77070</v>
      </c>
      <c r="J64" s="134">
        <f t="shared" si="4"/>
        <v>45800</v>
      </c>
      <c r="K64" s="134">
        <f t="shared" si="4"/>
        <v>45800</v>
      </c>
      <c r="L64" s="134">
        <f t="shared" si="4"/>
        <v>23000</v>
      </c>
    </row>
    <row r="65" spans="1:12" ht="57" customHeight="1" x14ac:dyDescent="0.3">
      <c r="B65" s="139" t="s">
        <v>52</v>
      </c>
      <c r="C65" s="140"/>
      <c r="D65" s="140"/>
      <c r="E65" s="138" t="s">
        <v>53</v>
      </c>
      <c r="F65" s="24"/>
      <c r="G65" s="61"/>
      <c r="H65" s="61"/>
      <c r="I65" s="61"/>
      <c r="J65" s="61"/>
      <c r="K65" s="61"/>
      <c r="L65" s="61"/>
    </row>
    <row r="66" spans="1:12" ht="102" hidden="1" customHeight="1" x14ac:dyDescent="0.25">
      <c r="B66" s="73" t="s">
        <v>54</v>
      </c>
      <c r="C66" s="74"/>
      <c r="D66" s="74"/>
      <c r="E66" s="5" t="s">
        <v>53</v>
      </c>
      <c r="F66" s="24"/>
      <c r="G66" s="61"/>
      <c r="H66" s="61"/>
      <c r="I66" s="61"/>
      <c r="J66" s="61"/>
      <c r="K66" s="61"/>
      <c r="L66" s="61"/>
    </row>
    <row r="67" spans="1:12" s="60" customFormat="1" ht="48" customHeight="1" x14ac:dyDescent="0.3">
      <c r="A67" s="58"/>
      <c r="B67" s="17"/>
      <c r="C67" s="17"/>
      <c r="D67" s="17"/>
      <c r="E67" s="17"/>
      <c r="F67" s="141" t="s">
        <v>55</v>
      </c>
      <c r="G67" s="134">
        <f t="shared" ref="G67:L67" si="5">G68+G71+G76+G83+G84+G89+G88+G73+G72+G74+G75+G107</f>
        <v>19864607</v>
      </c>
      <c r="H67" s="134">
        <f t="shared" si="5"/>
        <v>15032914</v>
      </c>
      <c r="I67" s="134">
        <f t="shared" si="5"/>
        <v>10265277.900000002</v>
      </c>
      <c r="J67" s="134">
        <f t="shared" si="5"/>
        <v>2242910</v>
      </c>
      <c r="K67" s="134">
        <f t="shared" si="5"/>
        <v>2242910</v>
      </c>
      <c r="L67" s="134">
        <f t="shared" si="5"/>
        <v>1727500</v>
      </c>
    </row>
    <row r="68" spans="1:12" ht="113.25" hidden="1" customHeight="1" x14ac:dyDescent="0.25">
      <c r="B68" s="12" t="s">
        <v>73</v>
      </c>
      <c r="C68" s="12" t="s">
        <v>74</v>
      </c>
      <c r="D68" s="12" t="s">
        <v>75</v>
      </c>
      <c r="E68" s="55" t="s">
        <v>183</v>
      </c>
      <c r="F68" s="24" t="s">
        <v>184</v>
      </c>
      <c r="G68" s="61">
        <v>0</v>
      </c>
      <c r="H68" s="61"/>
      <c r="I68" s="61">
        <v>0</v>
      </c>
      <c r="J68" s="61"/>
      <c r="K68" s="61"/>
      <c r="L68" s="61">
        <f>L69+L70</f>
        <v>0</v>
      </c>
    </row>
    <row r="69" spans="1:12" hidden="1" x14ac:dyDescent="0.25">
      <c r="B69" s="12"/>
      <c r="C69" s="12"/>
      <c r="D69" s="12"/>
      <c r="E69" s="55"/>
      <c r="F69" s="24" t="s">
        <v>76</v>
      </c>
      <c r="G69" s="61"/>
      <c r="H69" s="61"/>
      <c r="I69" s="61"/>
      <c r="J69" s="61"/>
      <c r="K69" s="61"/>
      <c r="L69" s="61"/>
    </row>
    <row r="70" spans="1:12" ht="39" hidden="1" customHeight="1" x14ac:dyDescent="0.25">
      <c r="B70" s="12"/>
      <c r="C70" s="12"/>
      <c r="D70" s="12"/>
      <c r="E70" s="55"/>
      <c r="F70" s="24" t="s">
        <v>168</v>
      </c>
      <c r="G70" s="61"/>
      <c r="H70" s="61"/>
      <c r="I70" s="61"/>
      <c r="J70" s="61"/>
      <c r="K70" s="61"/>
      <c r="L70" s="61"/>
    </row>
    <row r="71" spans="1:12" ht="4.1500000000000004" hidden="1" customHeight="1" x14ac:dyDescent="0.25">
      <c r="B71" s="6" t="s">
        <v>56</v>
      </c>
      <c r="C71" s="6" t="s">
        <v>57</v>
      </c>
      <c r="D71" s="6" t="s">
        <v>58</v>
      </c>
      <c r="E71" s="75" t="s">
        <v>59</v>
      </c>
      <c r="F71" s="24" t="s">
        <v>173</v>
      </c>
      <c r="G71" s="61"/>
      <c r="H71" s="61"/>
      <c r="I71" s="61"/>
      <c r="J71" s="61"/>
      <c r="K71" s="61"/>
      <c r="L71" s="61"/>
    </row>
    <row r="72" spans="1:12" ht="85.9" customHeight="1" x14ac:dyDescent="0.25">
      <c r="B72" s="6" t="s">
        <v>251</v>
      </c>
      <c r="C72" s="6" t="s">
        <v>252</v>
      </c>
      <c r="D72" s="6" t="s">
        <v>221</v>
      </c>
      <c r="E72" s="75" t="s">
        <v>191</v>
      </c>
      <c r="F72" s="24" t="s">
        <v>598</v>
      </c>
      <c r="G72" s="61">
        <v>12456358</v>
      </c>
      <c r="H72" s="61">
        <v>9975658</v>
      </c>
      <c r="I72" s="61">
        <v>7462853.6900000004</v>
      </c>
      <c r="J72" s="61">
        <v>2242910</v>
      </c>
      <c r="K72" s="61">
        <v>2242910</v>
      </c>
      <c r="L72" s="61">
        <v>1727500</v>
      </c>
    </row>
    <row r="73" spans="1:12" ht="64.5" hidden="1" customHeight="1" x14ac:dyDescent="0.25">
      <c r="B73" s="6"/>
      <c r="C73" s="6" t="s">
        <v>57</v>
      </c>
      <c r="D73" s="6" t="s">
        <v>58</v>
      </c>
      <c r="E73" s="75" t="s">
        <v>212</v>
      </c>
      <c r="F73" s="24" t="s">
        <v>303</v>
      </c>
      <c r="G73" s="61"/>
      <c r="H73" s="61"/>
      <c r="I73" s="61"/>
      <c r="J73" s="61"/>
      <c r="K73" s="61"/>
      <c r="L73" s="61"/>
    </row>
    <row r="74" spans="1:12" ht="69.599999999999994" customHeight="1" x14ac:dyDescent="0.25">
      <c r="B74" s="6" t="s">
        <v>73</v>
      </c>
      <c r="C74" s="6" t="s">
        <v>74</v>
      </c>
      <c r="D74" s="6" t="s">
        <v>75</v>
      </c>
      <c r="E74" s="75" t="s">
        <v>183</v>
      </c>
      <c r="F74" s="24" t="s">
        <v>499</v>
      </c>
      <c r="G74" s="61">
        <v>1147156</v>
      </c>
      <c r="H74" s="61">
        <v>824656</v>
      </c>
      <c r="I74" s="61">
        <v>627168.71</v>
      </c>
      <c r="J74" s="61"/>
      <c r="K74" s="61"/>
      <c r="L74" s="61"/>
    </row>
    <row r="75" spans="1:12" ht="51" customHeight="1" x14ac:dyDescent="0.25">
      <c r="B75" s="6" t="s">
        <v>56</v>
      </c>
      <c r="C75" s="6" t="s">
        <v>57</v>
      </c>
      <c r="D75" s="6" t="s">
        <v>58</v>
      </c>
      <c r="E75" s="75" t="s">
        <v>59</v>
      </c>
      <c r="F75" s="24" t="s">
        <v>529</v>
      </c>
      <c r="G75" s="61">
        <v>36800</v>
      </c>
      <c r="H75" s="61">
        <v>0</v>
      </c>
      <c r="I75" s="61">
        <v>0</v>
      </c>
      <c r="J75" s="61"/>
      <c r="K75" s="61"/>
      <c r="L75" s="61"/>
    </row>
    <row r="76" spans="1:12" ht="39.6" customHeight="1" x14ac:dyDescent="0.25">
      <c r="B76" s="6" t="s">
        <v>60</v>
      </c>
      <c r="C76" s="6" t="s">
        <v>61</v>
      </c>
      <c r="D76" s="6" t="s">
        <v>58</v>
      </c>
      <c r="E76" s="8" t="s">
        <v>62</v>
      </c>
      <c r="F76" s="24"/>
      <c r="G76" s="61">
        <f>G78+G79+G80</f>
        <v>76160</v>
      </c>
      <c r="H76" s="61">
        <f>H78+H79+H80</f>
        <v>67160</v>
      </c>
      <c r="I76" s="61">
        <f>I78+I79+I80</f>
        <v>32550</v>
      </c>
      <c r="J76" s="61"/>
      <c r="K76" s="61"/>
      <c r="L76" s="61">
        <f>L80+L81+L82</f>
        <v>0</v>
      </c>
    </row>
    <row r="77" spans="1:12" ht="58.5" hidden="1" customHeight="1" x14ac:dyDescent="0.25">
      <c r="B77" s="6"/>
      <c r="C77" s="6"/>
      <c r="D77" s="6"/>
      <c r="E77" s="8"/>
      <c r="F77" s="24"/>
      <c r="G77" s="21"/>
      <c r="H77" s="21"/>
      <c r="I77" s="21"/>
      <c r="J77" s="61"/>
      <c r="K77" s="61"/>
      <c r="L77" s="61"/>
    </row>
    <row r="78" spans="1:12" ht="28.15" customHeight="1" x14ac:dyDescent="0.25">
      <c r="B78" s="6"/>
      <c r="C78" s="6"/>
      <c r="D78" s="6"/>
      <c r="E78" s="8"/>
      <c r="F78" s="24" t="s">
        <v>515</v>
      </c>
      <c r="G78" s="61">
        <v>6000</v>
      </c>
      <c r="H78" s="61">
        <v>6000</v>
      </c>
      <c r="I78" s="61">
        <v>0</v>
      </c>
      <c r="J78" s="61"/>
      <c r="K78" s="61"/>
      <c r="L78" s="61"/>
    </row>
    <row r="79" spans="1:12" ht="40.9" customHeight="1" x14ac:dyDescent="0.25">
      <c r="B79" s="1"/>
      <c r="C79" s="1"/>
      <c r="D79" s="1"/>
      <c r="E79" s="1"/>
      <c r="F79" s="85" t="s">
        <v>530</v>
      </c>
      <c r="G79" s="61">
        <v>26785</v>
      </c>
      <c r="H79" s="61">
        <v>26785</v>
      </c>
      <c r="I79" s="61">
        <v>26619.5</v>
      </c>
      <c r="J79" s="61"/>
      <c r="K79" s="61"/>
      <c r="L79" s="61"/>
    </row>
    <row r="80" spans="1:12" ht="66" customHeight="1" x14ac:dyDescent="0.25">
      <c r="B80" s="12"/>
      <c r="C80" s="12"/>
      <c r="D80" s="12"/>
      <c r="E80" s="12"/>
      <c r="F80" s="24" t="s">
        <v>531</v>
      </c>
      <c r="G80" s="61">
        <v>43375</v>
      </c>
      <c r="H80" s="61">
        <v>34375</v>
      </c>
      <c r="I80" s="61">
        <v>5930.5</v>
      </c>
      <c r="J80" s="61"/>
      <c r="K80" s="61"/>
      <c r="L80" s="61"/>
    </row>
    <row r="81" spans="2:12" ht="160.5" hidden="1" customHeight="1" x14ac:dyDescent="0.25">
      <c r="B81" s="12"/>
      <c r="C81" s="12"/>
      <c r="D81" s="12"/>
      <c r="E81" s="12"/>
      <c r="F81" s="24" t="s">
        <v>302</v>
      </c>
      <c r="G81" s="61"/>
      <c r="H81" s="61"/>
      <c r="I81" s="61"/>
      <c r="J81" s="61"/>
      <c r="K81" s="61"/>
      <c r="L81" s="61"/>
    </row>
    <row r="82" spans="2:12" ht="37.5" hidden="1" customHeight="1" x14ac:dyDescent="0.25">
      <c r="B82" s="1"/>
      <c r="C82" s="1"/>
      <c r="D82" s="1"/>
      <c r="E82" s="1"/>
      <c r="F82" s="85" t="s">
        <v>63</v>
      </c>
      <c r="G82" s="61"/>
      <c r="H82" s="61"/>
      <c r="I82" s="61"/>
      <c r="J82" s="61"/>
      <c r="K82" s="61"/>
      <c r="L82" s="61"/>
    </row>
    <row r="83" spans="2:12" ht="52.9" customHeight="1" x14ac:dyDescent="0.25">
      <c r="B83" s="6" t="s">
        <v>64</v>
      </c>
      <c r="C83" s="6" t="s">
        <v>65</v>
      </c>
      <c r="D83" s="6" t="s">
        <v>58</v>
      </c>
      <c r="E83" s="8" t="s">
        <v>66</v>
      </c>
      <c r="F83" s="85" t="s">
        <v>532</v>
      </c>
      <c r="G83" s="61">
        <v>24650</v>
      </c>
      <c r="H83" s="61">
        <v>12650</v>
      </c>
      <c r="I83" s="61">
        <v>5172</v>
      </c>
      <c r="J83" s="61"/>
      <c r="K83" s="61"/>
      <c r="L83" s="61"/>
    </row>
    <row r="84" spans="2:12" ht="49.9" customHeight="1" x14ac:dyDescent="0.25">
      <c r="B84" s="6" t="s">
        <v>186</v>
      </c>
      <c r="C84" s="6" t="s">
        <v>185</v>
      </c>
      <c r="D84" s="6" t="s">
        <v>58</v>
      </c>
      <c r="E84" s="8" t="s">
        <v>187</v>
      </c>
      <c r="F84" s="76"/>
      <c r="G84" s="61">
        <f>G85+G86</f>
        <v>1894000</v>
      </c>
      <c r="H84" s="61">
        <f>H85+H86</f>
        <v>1631500</v>
      </c>
      <c r="I84" s="61">
        <f>I85+I86</f>
        <v>661500</v>
      </c>
      <c r="J84" s="61"/>
      <c r="K84" s="61"/>
      <c r="L84" s="61"/>
    </row>
    <row r="85" spans="2:12" ht="40.15" customHeight="1" x14ac:dyDescent="0.25">
      <c r="B85" s="6"/>
      <c r="C85" s="6"/>
      <c r="D85" s="6"/>
      <c r="E85" s="8"/>
      <c r="F85" s="76" t="s">
        <v>517</v>
      </c>
      <c r="G85" s="61">
        <v>994000</v>
      </c>
      <c r="H85" s="61">
        <v>731500</v>
      </c>
      <c r="I85" s="61">
        <v>661500</v>
      </c>
      <c r="J85" s="61"/>
      <c r="K85" s="61"/>
      <c r="L85" s="61"/>
    </row>
    <row r="86" spans="2:12" ht="55.9" customHeight="1" x14ac:dyDescent="0.25">
      <c r="B86" s="6"/>
      <c r="C86" s="6"/>
      <c r="D86" s="6"/>
      <c r="E86" s="8"/>
      <c r="F86" s="76" t="s">
        <v>516</v>
      </c>
      <c r="G86" s="61">
        <v>900000</v>
      </c>
      <c r="H86" s="61">
        <v>900000</v>
      </c>
      <c r="I86" s="61">
        <v>0</v>
      </c>
      <c r="J86" s="61"/>
      <c r="K86" s="61"/>
      <c r="L86" s="61"/>
    </row>
    <row r="87" spans="2:12" ht="72" hidden="1" customHeight="1" x14ac:dyDescent="0.25">
      <c r="B87" s="6"/>
      <c r="C87" s="6"/>
      <c r="D87" s="6"/>
      <c r="E87" s="8"/>
      <c r="F87" s="76" t="s">
        <v>490</v>
      </c>
      <c r="G87" s="61">
        <v>0</v>
      </c>
      <c r="H87" s="61">
        <v>0</v>
      </c>
      <c r="I87" s="61">
        <v>0</v>
      </c>
      <c r="J87" s="61"/>
      <c r="K87" s="61"/>
      <c r="L87" s="61"/>
    </row>
    <row r="88" spans="2:12" ht="39.6" customHeight="1" x14ac:dyDescent="0.25">
      <c r="B88" s="6" t="s">
        <v>67</v>
      </c>
      <c r="C88" s="6" t="s">
        <v>68</v>
      </c>
      <c r="D88" s="6" t="s">
        <v>58</v>
      </c>
      <c r="E88" s="8" t="s">
        <v>316</v>
      </c>
      <c r="F88" s="76" t="s">
        <v>612</v>
      </c>
      <c r="G88" s="61">
        <v>637500</v>
      </c>
      <c r="H88" s="61">
        <v>600000</v>
      </c>
      <c r="I88" s="61">
        <v>348000</v>
      </c>
      <c r="J88" s="61"/>
      <c r="K88" s="61"/>
      <c r="L88" s="61"/>
    </row>
    <row r="89" spans="2:12" ht="38.450000000000003" customHeight="1" x14ac:dyDescent="0.25">
      <c r="B89" s="6" t="s">
        <v>69</v>
      </c>
      <c r="C89" s="6" t="s">
        <v>70</v>
      </c>
      <c r="D89" s="6" t="s">
        <v>58</v>
      </c>
      <c r="E89" s="8" t="s">
        <v>71</v>
      </c>
      <c r="F89" s="77" t="s">
        <v>511</v>
      </c>
      <c r="G89" s="61">
        <f>G90+G91+G92+G93+G95+G96+G97+G94</f>
        <v>3291983</v>
      </c>
      <c r="H89" s="61">
        <f>H90+H91+H92+H93+H95+H96+H97+H94</f>
        <v>1621290</v>
      </c>
      <c r="I89" s="61">
        <f>I90+I91+I92+I93+I95+I96+I97+I94</f>
        <v>828033.49999999988</v>
      </c>
      <c r="J89" s="61"/>
      <c r="K89" s="61"/>
      <c r="L89" s="61">
        <f>L101+L102+L103+L104+L105</f>
        <v>0</v>
      </c>
    </row>
    <row r="90" spans="2:12" ht="62.45" customHeight="1" x14ac:dyDescent="0.25">
      <c r="B90" s="6"/>
      <c r="C90" s="6"/>
      <c r="D90" s="6"/>
      <c r="E90" s="8"/>
      <c r="F90" s="77" t="s">
        <v>599</v>
      </c>
      <c r="G90" s="61">
        <v>1694880</v>
      </c>
      <c r="H90" s="61">
        <v>751419.28</v>
      </c>
      <c r="I90" s="61">
        <v>258270.34</v>
      </c>
      <c r="J90" s="61"/>
      <c r="K90" s="61"/>
      <c r="L90" s="61"/>
    </row>
    <row r="91" spans="2:12" ht="45" customHeight="1" x14ac:dyDescent="0.25">
      <c r="B91" s="6"/>
      <c r="C91" s="6"/>
      <c r="D91" s="6"/>
      <c r="E91" s="8"/>
      <c r="F91" s="77" t="s">
        <v>518</v>
      </c>
      <c r="G91" s="61">
        <v>240000</v>
      </c>
      <c r="H91" s="61">
        <v>120000</v>
      </c>
      <c r="I91" s="61">
        <v>96000</v>
      </c>
      <c r="J91" s="61"/>
      <c r="K91" s="61"/>
      <c r="L91" s="61"/>
    </row>
    <row r="92" spans="2:12" ht="27" customHeight="1" x14ac:dyDescent="0.25">
      <c r="B92" s="6"/>
      <c r="C92" s="6"/>
      <c r="D92" s="6"/>
      <c r="E92" s="8"/>
      <c r="F92" s="77" t="s">
        <v>257</v>
      </c>
      <c r="G92" s="61">
        <v>288140</v>
      </c>
      <c r="H92" s="61">
        <v>205540</v>
      </c>
      <c r="I92" s="61">
        <v>129782.6</v>
      </c>
      <c r="J92" s="61"/>
      <c r="K92" s="61"/>
      <c r="L92" s="61"/>
    </row>
    <row r="93" spans="2:12" ht="54.6" customHeight="1" x14ac:dyDescent="0.25">
      <c r="B93" s="6"/>
      <c r="C93" s="6"/>
      <c r="D93" s="6"/>
      <c r="E93" s="8"/>
      <c r="F93" s="77" t="s">
        <v>72</v>
      </c>
      <c r="G93" s="61">
        <v>66000</v>
      </c>
      <c r="H93" s="61">
        <v>33120</v>
      </c>
      <c r="I93" s="61">
        <v>8417.85</v>
      </c>
      <c r="J93" s="61"/>
      <c r="K93" s="61"/>
      <c r="L93" s="61"/>
    </row>
    <row r="94" spans="2:12" ht="51" customHeight="1" x14ac:dyDescent="0.25">
      <c r="B94" s="6"/>
      <c r="C94" s="6"/>
      <c r="D94" s="6"/>
      <c r="E94" s="8"/>
      <c r="F94" s="77" t="s">
        <v>551</v>
      </c>
      <c r="G94" s="61">
        <v>100000</v>
      </c>
      <c r="H94" s="61">
        <v>100000</v>
      </c>
      <c r="I94" s="61">
        <v>0</v>
      </c>
      <c r="J94" s="61"/>
      <c r="K94" s="61"/>
      <c r="L94" s="61"/>
    </row>
    <row r="95" spans="2:12" ht="42.6" customHeight="1" x14ac:dyDescent="0.25">
      <c r="B95" s="6"/>
      <c r="C95" s="6"/>
      <c r="D95" s="6"/>
      <c r="E95" s="8"/>
      <c r="F95" s="77" t="s">
        <v>512</v>
      </c>
      <c r="G95" s="61">
        <v>152700</v>
      </c>
      <c r="H95" s="61">
        <v>46135</v>
      </c>
      <c r="I95" s="61">
        <v>32635</v>
      </c>
      <c r="J95" s="61"/>
      <c r="K95" s="61"/>
      <c r="L95" s="61"/>
    </row>
    <row r="96" spans="2:12" ht="64.150000000000006" customHeight="1" x14ac:dyDescent="0.25">
      <c r="B96" s="6"/>
      <c r="C96" s="6"/>
      <c r="D96" s="6"/>
      <c r="E96" s="8"/>
      <c r="F96" s="77" t="s">
        <v>519</v>
      </c>
      <c r="G96" s="61">
        <v>519663</v>
      </c>
      <c r="H96" s="61">
        <v>221525.72</v>
      </c>
      <c r="I96" s="61">
        <v>201265.62</v>
      </c>
      <c r="J96" s="61"/>
      <c r="K96" s="61"/>
      <c r="L96" s="61"/>
    </row>
    <row r="97" spans="1:12" ht="42" customHeight="1" x14ac:dyDescent="0.25">
      <c r="B97" s="6"/>
      <c r="C97" s="6"/>
      <c r="D97" s="6"/>
      <c r="E97" s="8"/>
      <c r="F97" s="77" t="s">
        <v>259</v>
      </c>
      <c r="G97" s="61">
        <v>230600</v>
      </c>
      <c r="H97" s="61">
        <v>143550</v>
      </c>
      <c r="I97" s="61">
        <v>101662.09</v>
      </c>
      <c r="J97" s="61"/>
      <c r="K97" s="61"/>
      <c r="L97" s="61"/>
    </row>
    <row r="98" spans="1:12" ht="65.25" hidden="1" customHeight="1" x14ac:dyDescent="0.25">
      <c r="B98" s="6"/>
      <c r="C98" s="6"/>
      <c r="D98" s="6"/>
      <c r="E98" s="8"/>
      <c r="F98" s="77"/>
      <c r="G98" s="21"/>
      <c r="H98" s="21"/>
      <c r="I98" s="21"/>
      <c r="J98" s="61"/>
      <c r="K98" s="61"/>
      <c r="L98" s="61"/>
    </row>
    <row r="99" spans="1:12" ht="89.25" hidden="1" customHeight="1" x14ac:dyDescent="0.25">
      <c r="B99" s="6"/>
      <c r="C99" s="6"/>
      <c r="D99" s="6"/>
      <c r="E99" s="8"/>
      <c r="F99" s="77" t="s">
        <v>506</v>
      </c>
      <c r="G99" s="61">
        <v>0</v>
      </c>
      <c r="H99" s="61">
        <v>0</v>
      </c>
      <c r="I99" s="61">
        <v>0</v>
      </c>
      <c r="J99" s="61"/>
      <c r="K99" s="61"/>
      <c r="L99" s="61"/>
    </row>
    <row r="100" spans="1:12" ht="29.25" hidden="1" customHeight="1" x14ac:dyDescent="0.25">
      <c r="B100" s="6"/>
      <c r="C100" s="6"/>
      <c r="D100" s="6"/>
      <c r="E100" s="8"/>
      <c r="F100" s="77" t="s">
        <v>256</v>
      </c>
      <c r="G100" s="61"/>
      <c r="H100" s="61"/>
      <c r="I100" s="61"/>
      <c r="J100" s="61"/>
      <c r="K100" s="61"/>
      <c r="L100" s="61"/>
    </row>
    <row r="101" spans="1:12" ht="45" hidden="1" customHeight="1" x14ac:dyDescent="0.25">
      <c r="B101" s="1"/>
      <c r="C101" s="1"/>
      <c r="D101" s="1"/>
      <c r="E101" s="1"/>
      <c r="F101" s="85" t="s">
        <v>257</v>
      </c>
      <c r="G101" s="61"/>
      <c r="H101" s="61"/>
      <c r="I101" s="61"/>
      <c r="J101" s="61"/>
      <c r="K101" s="61"/>
      <c r="L101" s="61"/>
    </row>
    <row r="102" spans="1:12" ht="86.25" hidden="1" customHeight="1" x14ac:dyDescent="0.25">
      <c r="B102" s="1"/>
      <c r="C102" s="1"/>
      <c r="D102" s="1"/>
      <c r="E102" s="1"/>
      <c r="F102" s="85" t="s">
        <v>72</v>
      </c>
      <c r="G102" s="61"/>
      <c r="H102" s="61"/>
      <c r="I102" s="61"/>
      <c r="J102" s="61"/>
      <c r="K102" s="61"/>
      <c r="L102" s="61"/>
    </row>
    <row r="103" spans="1:12" ht="53.25" hidden="1" customHeight="1" x14ac:dyDescent="0.25">
      <c r="B103" s="1"/>
      <c r="C103" s="1"/>
      <c r="D103" s="1"/>
      <c r="E103" s="1"/>
      <c r="F103" s="85" t="s">
        <v>258</v>
      </c>
      <c r="G103" s="61"/>
      <c r="H103" s="61"/>
      <c r="I103" s="61"/>
      <c r="J103" s="61"/>
      <c r="K103" s="61"/>
      <c r="L103" s="61"/>
    </row>
    <row r="104" spans="1:12" ht="171.75" hidden="1" customHeight="1" x14ac:dyDescent="0.25">
      <c r="B104" s="1"/>
      <c r="C104" s="1"/>
      <c r="D104" s="1"/>
      <c r="E104" s="1"/>
      <c r="F104" s="85" t="s">
        <v>624</v>
      </c>
      <c r="G104" s="61"/>
      <c r="H104" s="61"/>
      <c r="I104" s="61"/>
      <c r="J104" s="61"/>
      <c r="K104" s="61"/>
      <c r="L104" s="61"/>
    </row>
    <row r="105" spans="1:12" ht="63.75" hidden="1" customHeight="1" x14ac:dyDescent="0.25">
      <c r="B105" s="1"/>
      <c r="C105" s="1"/>
      <c r="D105" s="1"/>
      <c r="E105" s="1"/>
      <c r="F105" s="85" t="s">
        <v>259</v>
      </c>
      <c r="G105" s="61"/>
      <c r="H105" s="61"/>
      <c r="I105" s="61"/>
      <c r="J105" s="61"/>
      <c r="K105" s="61"/>
      <c r="L105" s="61"/>
    </row>
    <row r="106" spans="1:12" ht="51" hidden="1" customHeight="1" x14ac:dyDescent="0.25">
      <c r="B106" s="6" t="s">
        <v>412</v>
      </c>
      <c r="C106" s="6" t="s">
        <v>413</v>
      </c>
      <c r="D106" s="6" t="s">
        <v>414</v>
      </c>
      <c r="E106" s="1" t="s">
        <v>415</v>
      </c>
      <c r="F106" s="85" t="s">
        <v>416</v>
      </c>
      <c r="G106" s="61">
        <v>0</v>
      </c>
      <c r="H106" s="61">
        <v>0</v>
      </c>
      <c r="I106" s="61">
        <v>0</v>
      </c>
      <c r="J106" s="61">
        <v>0</v>
      </c>
      <c r="K106" s="61">
        <v>0</v>
      </c>
      <c r="L106" s="61">
        <v>0</v>
      </c>
    </row>
    <row r="107" spans="1:12" ht="53.45" customHeight="1" x14ac:dyDescent="0.25">
      <c r="B107" s="6" t="s">
        <v>100</v>
      </c>
      <c r="C107" s="6" t="s">
        <v>101</v>
      </c>
      <c r="D107" s="6" t="s">
        <v>35</v>
      </c>
      <c r="E107" s="23" t="s">
        <v>102</v>
      </c>
      <c r="F107" s="85" t="s">
        <v>555</v>
      </c>
      <c r="G107" s="21">
        <v>300000</v>
      </c>
      <c r="H107" s="21">
        <v>300000</v>
      </c>
      <c r="I107" s="21">
        <v>300000</v>
      </c>
      <c r="J107" s="61"/>
      <c r="K107" s="61"/>
      <c r="L107" s="61"/>
    </row>
    <row r="108" spans="1:12" ht="40.9" customHeight="1" x14ac:dyDescent="0.3">
      <c r="B108" s="1"/>
      <c r="C108" s="1"/>
      <c r="D108" s="1"/>
      <c r="E108" s="1"/>
      <c r="F108" s="175" t="s">
        <v>501</v>
      </c>
      <c r="G108" s="134">
        <f>G109</f>
        <v>85000</v>
      </c>
      <c r="H108" s="134">
        <f>H109</f>
        <v>64100</v>
      </c>
      <c r="I108" s="134">
        <f>I109</f>
        <v>54760.42</v>
      </c>
      <c r="J108" s="61"/>
      <c r="K108" s="61"/>
      <c r="L108" s="61"/>
    </row>
    <row r="109" spans="1:12" ht="45.6" customHeight="1" x14ac:dyDescent="0.25">
      <c r="B109" s="12" t="s">
        <v>213</v>
      </c>
      <c r="C109" s="1">
        <v>3121</v>
      </c>
      <c r="D109" s="1">
        <v>1040</v>
      </c>
      <c r="E109" s="1" t="s">
        <v>222</v>
      </c>
      <c r="F109" s="85" t="s">
        <v>520</v>
      </c>
      <c r="G109" s="61">
        <v>85000</v>
      </c>
      <c r="H109" s="61">
        <v>64100</v>
      </c>
      <c r="I109" s="61">
        <v>54760.42</v>
      </c>
      <c r="J109" s="61"/>
      <c r="K109" s="61"/>
      <c r="L109" s="61"/>
    </row>
    <row r="110" spans="1:12" s="60" customFormat="1" ht="35.25" hidden="1" customHeight="1" x14ac:dyDescent="0.25">
      <c r="A110" s="58"/>
      <c r="B110" s="9"/>
      <c r="C110" s="9"/>
      <c r="D110" s="9"/>
      <c r="E110" s="9"/>
      <c r="F110" s="169" t="s">
        <v>77</v>
      </c>
      <c r="G110" s="21">
        <f t="shared" ref="G110:L110" si="6">G111</f>
        <v>0</v>
      </c>
      <c r="H110" s="21">
        <f t="shared" si="6"/>
        <v>0</v>
      </c>
      <c r="I110" s="21">
        <f t="shared" si="6"/>
        <v>0</v>
      </c>
      <c r="J110" s="21">
        <f t="shared" si="6"/>
        <v>0</v>
      </c>
      <c r="K110" s="21">
        <f t="shared" si="6"/>
        <v>0</v>
      </c>
      <c r="L110" s="21">
        <f t="shared" si="6"/>
        <v>0</v>
      </c>
    </row>
    <row r="111" spans="1:12" ht="76.5" hidden="1" customHeight="1" x14ac:dyDescent="0.25">
      <c r="B111" s="6" t="s">
        <v>78</v>
      </c>
      <c r="C111" s="6" t="s">
        <v>79</v>
      </c>
      <c r="D111" s="6" t="s">
        <v>80</v>
      </c>
      <c r="E111" s="23" t="s">
        <v>81</v>
      </c>
      <c r="F111" s="85" t="s">
        <v>82</v>
      </c>
      <c r="G111" s="61"/>
      <c r="H111" s="61"/>
      <c r="I111" s="61"/>
      <c r="J111" s="61"/>
      <c r="K111" s="61"/>
      <c r="L111" s="61"/>
    </row>
    <row r="112" spans="1:12" s="60" customFormat="1" ht="43.15" customHeight="1" x14ac:dyDescent="0.3">
      <c r="A112" s="58"/>
      <c r="B112" s="9"/>
      <c r="C112" s="9"/>
      <c r="D112" s="9"/>
      <c r="E112" s="9"/>
      <c r="F112" s="175" t="s">
        <v>502</v>
      </c>
      <c r="G112" s="134">
        <f t="shared" ref="G112:L112" si="7">G113+G114+G115+G117+G118+G121+G127</f>
        <v>3814100</v>
      </c>
      <c r="H112" s="134">
        <f t="shared" si="7"/>
        <v>601004</v>
      </c>
      <c r="I112" s="134">
        <f t="shared" si="7"/>
        <v>244514.43</v>
      </c>
      <c r="J112" s="134">
        <f t="shared" si="7"/>
        <v>0</v>
      </c>
      <c r="K112" s="134">
        <f t="shared" si="7"/>
        <v>0</v>
      </c>
      <c r="L112" s="134">
        <f t="shared" si="7"/>
        <v>0</v>
      </c>
    </row>
    <row r="113" spans="1:14" s="60" customFormat="1" ht="52.15" customHeight="1" x14ac:dyDescent="0.25">
      <c r="A113" s="58"/>
      <c r="B113" s="1">
        <v>813031</v>
      </c>
      <c r="C113" s="1">
        <v>3031</v>
      </c>
      <c r="D113" s="1">
        <v>1030</v>
      </c>
      <c r="E113" s="2" t="s">
        <v>106</v>
      </c>
      <c r="F113" s="85" t="s">
        <v>125</v>
      </c>
      <c r="G113" s="61">
        <v>12000</v>
      </c>
      <c r="H113" s="61">
        <v>6000</v>
      </c>
      <c r="I113" s="61">
        <v>0</v>
      </c>
      <c r="J113" s="21"/>
      <c r="K113" s="21"/>
      <c r="L113" s="21"/>
    </row>
    <row r="114" spans="1:14" s="60" customFormat="1" ht="58.5" customHeight="1" x14ac:dyDescent="0.25">
      <c r="A114" s="58"/>
      <c r="B114" s="1">
        <v>813033</v>
      </c>
      <c r="C114" s="1">
        <v>3033</v>
      </c>
      <c r="D114" s="1"/>
      <c r="E114" s="2" t="s">
        <v>113</v>
      </c>
      <c r="F114" s="85" t="s">
        <v>127</v>
      </c>
      <c r="G114" s="61">
        <v>24000</v>
      </c>
      <c r="H114" s="61">
        <v>10000</v>
      </c>
      <c r="I114" s="61">
        <v>2000</v>
      </c>
      <c r="J114" s="21"/>
      <c r="K114" s="21"/>
      <c r="L114" s="21"/>
    </row>
    <row r="115" spans="1:14" ht="112.15" customHeight="1" x14ac:dyDescent="0.25">
      <c r="B115" s="6" t="s">
        <v>83</v>
      </c>
      <c r="C115" s="6" t="s">
        <v>84</v>
      </c>
      <c r="D115" s="6" t="s">
        <v>85</v>
      </c>
      <c r="E115" s="23" t="s">
        <v>86</v>
      </c>
      <c r="F115" s="77" t="s">
        <v>87</v>
      </c>
      <c r="G115" s="61">
        <v>208500</v>
      </c>
      <c r="H115" s="61">
        <v>104500</v>
      </c>
      <c r="I115" s="61">
        <v>9216.18</v>
      </c>
      <c r="J115" s="61"/>
      <c r="K115" s="61"/>
      <c r="L115" s="61"/>
    </row>
    <row r="116" spans="1:14" ht="7.9" hidden="1" customHeight="1" x14ac:dyDescent="0.25">
      <c r="B116" s="6" t="s">
        <v>88</v>
      </c>
      <c r="C116" s="6" t="s">
        <v>89</v>
      </c>
      <c r="D116" s="6"/>
      <c r="E116" s="23" t="s">
        <v>90</v>
      </c>
      <c r="F116" s="77"/>
      <c r="G116" s="61"/>
      <c r="H116" s="61"/>
      <c r="I116" s="61"/>
      <c r="J116" s="61"/>
      <c r="K116" s="61"/>
      <c r="L116" s="61"/>
    </row>
    <row r="117" spans="1:14" ht="117" customHeight="1" x14ac:dyDescent="0.25">
      <c r="B117" s="6" t="s">
        <v>91</v>
      </c>
      <c r="C117" s="6" t="s">
        <v>92</v>
      </c>
      <c r="D117" s="6" t="s">
        <v>93</v>
      </c>
      <c r="E117" s="23" t="s">
        <v>94</v>
      </c>
      <c r="F117" s="77" t="s">
        <v>95</v>
      </c>
      <c r="G117" s="61">
        <v>852000</v>
      </c>
      <c r="H117" s="61">
        <v>334700</v>
      </c>
      <c r="I117" s="61">
        <v>178428</v>
      </c>
      <c r="J117" s="61"/>
      <c r="K117" s="61"/>
      <c r="L117" s="61"/>
    </row>
    <row r="118" spans="1:14" ht="64.900000000000006" customHeight="1" x14ac:dyDescent="0.25">
      <c r="B118" s="6" t="s">
        <v>96</v>
      </c>
      <c r="C118" s="6" t="s">
        <v>97</v>
      </c>
      <c r="D118" s="6" t="s">
        <v>93</v>
      </c>
      <c r="E118" s="23" t="s">
        <v>98</v>
      </c>
      <c r="F118" s="77" t="s">
        <v>99</v>
      </c>
      <c r="G118" s="61">
        <v>74600</v>
      </c>
      <c r="H118" s="61">
        <v>35804</v>
      </c>
      <c r="I118" s="61">
        <v>26311.25</v>
      </c>
      <c r="J118" s="61"/>
      <c r="K118" s="61"/>
      <c r="L118" s="61"/>
    </row>
    <row r="119" spans="1:14" ht="16.5" hidden="1" customHeight="1" x14ac:dyDescent="0.25">
      <c r="B119" s="6" t="s">
        <v>100</v>
      </c>
      <c r="C119" s="6" t="s">
        <v>101</v>
      </c>
      <c r="D119" s="6" t="s">
        <v>35</v>
      </c>
      <c r="E119" s="23" t="s">
        <v>102</v>
      </c>
      <c r="F119" s="77" t="s">
        <v>103</v>
      </c>
      <c r="G119" s="61"/>
      <c r="H119" s="61"/>
      <c r="I119" s="61"/>
      <c r="J119" s="61"/>
      <c r="K119" s="61"/>
      <c r="L119" s="61"/>
    </row>
    <row r="120" spans="1:14" ht="16.5" hidden="1" customHeight="1" x14ac:dyDescent="0.25">
      <c r="B120" s="6"/>
      <c r="C120" s="6"/>
      <c r="D120" s="6"/>
      <c r="E120" s="23"/>
      <c r="F120" s="77"/>
      <c r="G120" s="61"/>
      <c r="H120" s="61"/>
      <c r="I120" s="61"/>
      <c r="J120" s="61"/>
      <c r="K120" s="61"/>
      <c r="L120" s="61"/>
    </row>
    <row r="121" spans="1:14" ht="97.9" customHeight="1" x14ac:dyDescent="0.25">
      <c r="B121" s="6" t="s">
        <v>121</v>
      </c>
      <c r="C121" s="6" t="s">
        <v>122</v>
      </c>
      <c r="D121" s="6" t="s">
        <v>123</v>
      </c>
      <c r="E121" s="23" t="s">
        <v>124</v>
      </c>
      <c r="F121" s="77" t="s">
        <v>239</v>
      </c>
      <c r="G121" s="61">
        <v>143000</v>
      </c>
      <c r="H121" s="61">
        <v>110000</v>
      </c>
      <c r="I121" s="61">
        <v>28559</v>
      </c>
      <c r="J121" s="61"/>
      <c r="K121" s="61"/>
      <c r="L121" s="61"/>
      <c r="M121" s="202"/>
      <c r="N121" s="202"/>
    </row>
    <row r="122" spans="1:14" ht="48" hidden="1" customHeight="1" x14ac:dyDescent="0.25">
      <c r="B122" s="6" t="s">
        <v>100</v>
      </c>
      <c r="C122" s="6" t="s">
        <v>101</v>
      </c>
      <c r="D122" s="6" t="s">
        <v>35</v>
      </c>
      <c r="E122" s="23" t="s">
        <v>102</v>
      </c>
      <c r="F122" s="78" t="s">
        <v>260</v>
      </c>
      <c r="G122" s="61">
        <v>0</v>
      </c>
      <c r="H122" s="61">
        <v>0</v>
      </c>
      <c r="I122" s="61">
        <v>0</v>
      </c>
      <c r="J122" s="61"/>
      <c r="K122" s="61"/>
      <c r="L122" s="61"/>
    </row>
    <row r="123" spans="1:14" ht="63.75" hidden="1" customHeight="1" x14ac:dyDescent="0.25">
      <c r="B123" s="6"/>
      <c r="C123" s="6"/>
      <c r="D123" s="6"/>
      <c r="E123" s="23"/>
      <c r="F123" s="79" t="s">
        <v>317</v>
      </c>
      <c r="G123" s="21">
        <f>G126+G124+G125</f>
        <v>0</v>
      </c>
      <c r="H123" s="21">
        <f>H126+H124+H125</f>
        <v>0</v>
      </c>
      <c r="I123" s="21">
        <f>I126+I124+I125</f>
        <v>0</v>
      </c>
      <c r="J123" s="21">
        <f>SUM(J124:J126)</f>
        <v>0</v>
      </c>
      <c r="K123" s="21">
        <f>SUM(K124:K126)</f>
        <v>0</v>
      </c>
      <c r="L123" s="21">
        <f>SUM(L124:L126)</f>
        <v>0</v>
      </c>
    </row>
    <row r="124" spans="1:14" ht="54.75" hidden="1" customHeight="1" x14ac:dyDescent="0.25">
      <c r="B124" s="6" t="s">
        <v>251</v>
      </c>
      <c r="C124" s="6" t="s">
        <v>252</v>
      </c>
      <c r="D124" s="6" t="s">
        <v>221</v>
      </c>
      <c r="E124" s="23" t="s">
        <v>365</v>
      </c>
      <c r="F124" s="78" t="s">
        <v>503</v>
      </c>
      <c r="G124" s="61"/>
      <c r="H124" s="61"/>
      <c r="I124" s="61"/>
      <c r="J124" s="61"/>
      <c r="K124" s="61"/>
      <c r="L124" s="61"/>
    </row>
    <row r="125" spans="1:14" ht="54.75" hidden="1" customHeight="1" x14ac:dyDescent="0.25">
      <c r="B125" s="6" t="s">
        <v>436</v>
      </c>
      <c r="C125" s="6" t="s">
        <v>437</v>
      </c>
      <c r="D125" s="6" t="s">
        <v>58</v>
      </c>
      <c r="E125" s="23" t="s">
        <v>438</v>
      </c>
      <c r="F125" s="78" t="s">
        <v>441</v>
      </c>
      <c r="G125" s="61"/>
      <c r="H125" s="61"/>
      <c r="I125" s="61"/>
      <c r="J125" s="61"/>
      <c r="K125" s="61"/>
      <c r="L125" s="61"/>
    </row>
    <row r="126" spans="1:14" ht="64.5" hidden="1" customHeight="1" x14ac:dyDescent="0.25">
      <c r="B126" s="26" t="s">
        <v>121</v>
      </c>
      <c r="C126" s="26" t="s">
        <v>122</v>
      </c>
      <c r="D126" s="26" t="s">
        <v>123</v>
      </c>
      <c r="E126" s="62" t="s">
        <v>124</v>
      </c>
      <c r="F126" s="78" t="s">
        <v>318</v>
      </c>
      <c r="G126" s="61"/>
      <c r="H126" s="61"/>
      <c r="I126" s="61"/>
      <c r="J126" s="61"/>
      <c r="K126" s="61"/>
      <c r="L126" s="61"/>
    </row>
    <row r="127" spans="1:14" ht="96" customHeight="1" x14ac:dyDescent="0.25">
      <c r="B127" s="6" t="s">
        <v>100</v>
      </c>
      <c r="C127" s="6" t="s">
        <v>101</v>
      </c>
      <c r="D127" s="6" t="s">
        <v>35</v>
      </c>
      <c r="E127" s="23" t="s">
        <v>102</v>
      </c>
      <c r="F127" s="78" t="s">
        <v>558</v>
      </c>
      <c r="G127" s="21">
        <v>2500000</v>
      </c>
      <c r="H127" s="21">
        <v>0</v>
      </c>
      <c r="I127" s="21">
        <v>0</v>
      </c>
      <c r="J127" s="61"/>
      <c r="K127" s="61"/>
      <c r="L127" s="61"/>
    </row>
    <row r="128" spans="1:14" s="60" customFormat="1" ht="42" customHeight="1" x14ac:dyDescent="0.3">
      <c r="A128" s="58"/>
      <c r="B128" s="26"/>
      <c r="C128" s="26"/>
      <c r="D128" s="26"/>
      <c r="E128" s="62"/>
      <c r="F128" s="175" t="s">
        <v>571</v>
      </c>
      <c r="G128" s="134">
        <f t="shared" ref="G128:L128" si="8">G129+G130+G131+G132+G133+G134+G135+G136+G137+G145</f>
        <v>10196248</v>
      </c>
      <c r="H128" s="134">
        <f t="shared" si="8"/>
        <v>4584080</v>
      </c>
      <c r="I128" s="134">
        <f t="shared" si="8"/>
        <v>2181924.1800000002</v>
      </c>
      <c r="J128" s="134">
        <f t="shared" si="8"/>
        <v>0</v>
      </c>
      <c r="K128" s="134">
        <f t="shared" si="8"/>
        <v>0</v>
      </c>
      <c r="L128" s="134">
        <f t="shared" si="8"/>
        <v>0</v>
      </c>
    </row>
    <row r="129" spans="2:12" ht="49.9" customHeight="1" x14ac:dyDescent="0.25">
      <c r="B129" s="6" t="s">
        <v>104</v>
      </c>
      <c r="C129" s="6" t="s">
        <v>105</v>
      </c>
      <c r="D129" s="6" t="s">
        <v>93</v>
      </c>
      <c r="E129" s="8" t="s">
        <v>106</v>
      </c>
      <c r="F129" s="85" t="s">
        <v>125</v>
      </c>
      <c r="G129" s="61">
        <v>25000</v>
      </c>
      <c r="H129" s="61">
        <v>13000</v>
      </c>
      <c r="I129" s="61">
        <v>2266.65</v>
      </c>
      <c r="J129" s="61"/>
      <c r="K129" s="61"/>
      <c r="L129" s="61"/>
    </row>
    <row r="130" spans="2:12" ht="42.6" customHeight="1" x14ac:dyDescent="0.25">
      <c r="B130" s="6" t="s">
        <v>107</v>
      </c>
      <c r="C130" s="6" t="s">
        <v>108</v>
      </c>
      <c r="D130" s="6" t="s">
        <v>109</v>
      </c>
      <c r="E130" s="8" t="s">
        <v>110</v>
      </c>
      <c r="F130" s="85" t="s">
        <v>126</v>
      </c>
      <c r="G130" s="61">
        <v>153000</v>
      </c>
      <c r="H130" s="61">
        <v>76500</v>
      </c>
      <c r="I130" s="61">
        <v>47710.6</v>
      </c>
      <c r="J130" s="61"/>
      <c r="K130" s="61"/>
      <c r="L130" s="61"/>
    </row>
    <row r="131" spans="2:12" ht="51.6" customHeight="1" x14ac:dyDescent="0.25">
      <c r="B131" s="6" t="s">
        <v>111</v>
      </c>
      <c r="C131" s="6" t="s">
        <v>112</v>
      </c>
      <c r="D131" s="6" t="s">
        <v>109</v>
      </c>
      <c r="E131" s="23" t="s">
        <v>113</v>
      </c>
      <c r="F131" s="85" t="s">
        <v>127</v>
      </c>
      <c r="G131" s="61">
        <v>3000000</v>
      </c>
      <c r="H131" s="61">
        <v>1176000</v>
      </c>
      <c r="I131" s="61">
        <v>717904.25</v>
      </c>
      <c r="J131" s="61"/>
      <c r="K131" s="61"/>
      <c r="L131" s="61"/>
    </row>
    <row r="132" spans="2:12" ht="63" x14ac:dyDescent="0.25">
      <c r="B132" s="6" t="s">
        <v>114</v>
      </c>
      <c r="C132" s="6" t="s">
        <v>115</v>
      </c>
      <c r="D132" s="6" t="s">
        <v>109</v>
      </c>
      <c r="E132" s="23" t="s">
        <v>116</v>
      </c>
      <c r="F132" s="85" t="s">
        <v>128</v>
      </c>
      <c r="G132" s="61">
        <v>160000</v>
      </c>
      <c r="H132" s="61">
        <v>92000</v>
      </c>
      <c r="I132" s="61">
        <v>0</v>
      </c>
      <c r="J132" s="61"/>
      <c r="K132" s="61"/>
      <c r="L132" s="61"/>
    </row>
    <row r="133" spans="2:12" ht="130.15" customHeight="1" x14ac:dyDescent="0.25">
      <c r="B133" s="6" t="s">
        <v>117</v>
      </c>
      <c r="C133" s="6" t="s">
        <v>118</v>
      </c>
      <c r="D133" s="6" t="s">
        <v>119</v>
      </c>
      <c r="E133" s="8" t="s">
        <v>120</v>
      </c>
      <c r="F133" s="85" t="s">
        <v>129</v>
      </c>
      <c r="G133" s="61">
        <v>311200</v>
      </c>
      <c r="H133" s="61">
        <v>226400</v>
      </c>
      <c r="I133" s="61">
        <v>105464.9</v>
      </c>
      <c r="J133" s="61"/>
      <c r="K133" s="61"/>
      <c r="L133" s="61"/>
    </row>
    <row r="134" spans="2:12" ht="114.6" customHeight="1" x14ac:dyDescent="0.25">
      <c r="B134" s="6" t="s">
        <v>83</v>
      </c>
      <c r="C134" s="6" t="s">
        <v>84</v>
      </c>
      <c r="D134" s="6" t="s">
        <v>85</v>
      </c>
      <c r="E134" s="23" t="s">
        <v>86</v>
      </c>
      <c r="F134" s="85" t="s">
        <v>130</v>
      </c>
      <c r="G134" s="61">
        <v>320500</v>
      </c>
      <c r="H134" s="61">
        <v>225400</v>
      </c>
      <c r="I134" s="61">
        <v>72067.33</v>
      </c>
      <c r="J134" s="61"/>
      <c r="K134" s="61"/>
      <c r="L134" s="61"/>
    </row>
    <row r="135" spans="2:12" ht="157.5" x14ac:dyDescent="0.25">
      <c r="B135" s="6" t="s">
        <v>91</v>
      </c>
      <c r="C135" s="6" t="s">
        <v>92</v>
      </c>
      <c r="D135" s="6" t="s">
        <v>93</v>
      </c>
      <c r="E135" s="23" t="s">
        <v>94</v>
      </c>
      <c r="F135" s="85" t="s">
        <v>433</v>
      </c>
      <c r="G135" s="61">
        <v>404800</v>
      </c>
      <c r="H135" s="61">
        <v>234880</v>
      </c>
      <c r="I135" s="61">
        <v>152476.71</v>
      </c>
      <c r="J135" s="61"/>
      <c r="K135" s="61"/>
      <c r="L135" s="61"/>
    </row>
    <row r="136" spans="2:12" ht="118.9" customHeight="1" x14ac:dyDescent="0.25">
      <c r="B136" s="6" t="s">
        <v>96</v>
      </c>
      <c r="C136" s="6" t="s">
        <v>97</v>
      </c>
      <c r="D136" s="6" t="s">
        <v>93</v>
      </c>
      <c r="E136" s="23" t="s">
        <v>98</v>
      </c>
      <c r="F136" s="85" t="s">
        <v>504</v>
      </c>
      <c r="G136" s="61">
        <v>286200</v>
      </c>
      <c r="H136" s="61">
        <v>148582</v>
      </c>
      <c r="I136" s="61">
        <v>131950.35</v>
      </c>
      <c r="J136" s="61"/>
      <c r="K136" s="61"/>
      <c r="L136" s="61"/>
    </row>
    <row r="137" spans="2:12" ht="89.45" customHeight="1" x14ac:dyDescent="0.25">
      <c r="B137" s="6" t="s">
        <v>121</v>
      </c>
      <c r="C137" s="6" t="s">
        <v>122</v>
      </c>
      <c r="D137" s="6" t="s">
        <v>123</v>
      </c>
      <c r="E137" s="23" t="s">
        <v>124</v>
      </c>
      <c r="F137" s="85" t="s">
        <v>448</v>
      </c>
      <c r="G137" s="61">
        <v>4451300</v>
      </c>
      <c r="H137" s="61">
        <v>1307070</v>
      </c>
      <c r="I137" s="61">
        <v>952083.39</v>
      </c>
      <c r="J137" s="61"/>
      <c r="K137" s="61"/>
      <c r="L137" s="61"/>
    </row>
    <row r="138" spans="2:12" ht="43.5" hidden="1" customHeight="1" x14ac:dyDescent="0.25">
      <c r="B138" s="6"/>
      <c r="C138" s="6"/>
      <c r="D138" s="6"/>
      <c r="E138" s="23"/>
      <c r="F138" s="176" t="s">
        <v>204</v>
      </c>
      <c r="G138" s="21">
        <f>G139+G140+G142+G141+G143+G144+G154</f>
        <v>0</v>
      </c>
      <c r="H138" s="21"/>
      <c r="I138" s="21">
        <f>I139+I140+I142+I141+I143+I144+I154</f>
        <v>0</v>
      </c>
      <c r="J138" s="21">
        <f>J139+J140+J142+J141+J143+J144+J154</f>
        <v>0</v>
      </c>
      <c r="K138" s="21">
        <f>K139+K140+K142+K141+K143+K144+K154</f>
        <v>0</v>
      </c>
      <c r="L138" s="21">
        <f>L139+L140+L142+L141+L143+L144+L154</f>
        <v>0</v>
      </c>
    </row>
    <row r="139" spans="2:12" ht="116.25" hidden="1" customHeight="1" x14ac:dyDescent="0.25">
      <c r="B139" s="6" t="s">
        <v>229</v>
      </c>
      <c r="C139" s="6" t="s">
        <v>230</v>
      </c>
      <c r="D139" s="6" t="s">
        <v>231</v>
      </c>
      <c r="E139" s="23" t="s">
        <v>232</v>
      </c>
      <c r="F139" s="24"/>
      <c r="G139" s="61"/>
      <c r="H139" s="61"/>
      <c r="I139" s="61"/>
      <c r="J139" s="61"/>
      <c r="K139" s="61"/>
      <c r="L139" s="61"/>
    </row>
    <row r="140" spans="2:12" ht="58.5" hidden="1" customHeight="1" x14ac:dyDescent="0.25">
      <c r="B140" s="6" t="s">
        <v>121</v>
      </c>
      <c r="C140" s="6" t="s">
        <v>122</v>
      </c>
      <c r="D140" s="6" t="s">
        <v>123</v>
      </c>
      <c r="E140" s="23" t="s">
        <v>124</v>
      </c>
      <c r="F140" s="24"/>
      <c r="G140" s="61"/>
      <c r="H140" s="61"/>
      <c r="I140" s="61"/>
      <c r="J140" s="61"/>
      <c r="K140" s="61"/>
      <c r="L140" s="61"/>
    </row>
    <row r="141" spans="2:12" ht="129.75" hidden="1" customHeight="1" x14ac:dyDescent="0.25">
      <c r="B141" s="6" t="s">
        <v>96</v>
      </c>
      <c r="C141" s="6" t="s">
        <v>97</v>
      </c>
      <c r="D141" s="6" t="s">
        <v>93</v>
      </c>
      <c r="E141" s="23" t="s">
        <v>98</v>
      </c>
      <c r="F141" s="24"/>
      <c r="G141" s="61"/>
      <c r="H141" s="61"/>
      <c r="I141" s="61"/>
      <c r="J141" s="61"/>
      <c r="K141" s="61"/>
      <c r="L141" s="61"/>
    </row>
    <row r="142" spans="2:12" ht="58.5" hidden="1" customHeight="1" x14ac:dyDescent="0.25">
      <c r="B142" s="6" t="s">
        <v>251</v>
      </c>
      <c r="C142" s="6" t="s">
        <v>252</v>
      </c>
      <c r="D142" s="6" t="s">
        <v>221</v>
      </c>
      <c r="E142" s="23" t="s">
        <v>191</v>
      </c>
      <c r="F142" s="24"/>
      <c r="G142" s="61"/>
      <c r="H142" s="61"/>
      <c r="I142" s="61"/>
      <c r="J142" s="61"/>
      <c r="K142" s="61"/>
      <c r="L142" s="61"/>
    </row>
    <row r="143" spans="2:12" ht="58.5" hidden="1" customHeight="1" x14ac:dyDescent="0.25">
      <c r="B143" s="6" t="s">
        <v>251</v>
      </c>
      <c r="C143" s="6" t="s">
        <v>252</v>
      </c>
      <c r="D143" s="6" t="s">
        <v>221</v>
      </c>
      <c r="E143" s="23" t="s">
        <v>191</v>
      </c>
      <c r="F143" s="24"/>
      <c r="G143" s="61"/>
      <c r="H143" s="61"/>
      <c r="I143" s="61"/>
      <c r="J143" s="61"/>
      <c r="K143" s="61"/>
      <c r="L143" s="61"/>
    </row>
    <row r="144" spans="2:12" ht="39" hidden="1" customHeight="1" x14ac:dyDescent="0.25">
      <c r="B144" s="6"/>
      <c r="C144" s="6"/>
      <c r="D144" s="6"/>
      <c r="E144" s="23"/>
      <c r="F144" s="24"/>
      <c r="G144" s="61"/>
      <c r="H144" s="61"/>
      <c r="I144" s="61"/>
      <c r="J144" s="61"/>
      <c r="K144" s="61"/>
      <c r="L144" s="61"/>
    </row>
    <row r="145" spans="2:12" ht="39" customHeight="1" x14ac:dyDescent="0.25">
      <c r="B145" s="6" t="s">
        <v>100</v>
      </c>
      <c r="C145" s="6" t="s">
        <v>101</v>
      </c>
      <c r="D145" s="6" t="s">
        <v>35</v>
      </c>
      <c r="E145" s="23" t="s">
        <v>102</v>
      </c>
      <c r="F145" s="24"/>
      <c r="G145" s="61">
        <f t="shared" ref="G145:L145" si="9">G146+G148+G147</f>
        <v>1084248</v>
      </c>
      <c r="H145" s="61">
        <f t="shared" si="9"/>
        <v>1084248</v>
      </c>
      <c r="I145" s="61">
        <f t="shared" si="9"/>
        <v>0</v>
      </c>
      <c r="J145" s="61">
        <f t="shared" si="9"/>
        <v>0</v>
      </c>
      <c r="K145" s="61">
        <f t="shared" si="9"/>
        <v>0</v>
      </c>
      <c r="L145" s="61">
        <f t="shared" si="9"/>
        <v>0</v>
      </c>
    </row>
    <row r="146" spans="2:12" ht="78.75" x14ac:dyDescent="0.25">
      <c r="B146" s="6"/>
      <c r="C146" s="6"/>
      <c r="D146" s="6"/>
      <c r="E146" s="23"/>
      <c r="F146" s="24" t="s">
        <v>556</v>
      </c>
      <c r="G146" s="61">
        <v>622080</v>
      </c>
      <c r="H146" s="61">
        <v>622080</v>
      </c>
      <c r="I146" s="61">
        <v>0</v>
      </c>
      <c r="J146" s="61"/>
      <c r="K146" s="61"/>
      <c r="L146" s="61"/>
    </row>
    <row r="147" spans="2:12" ht="47.25" x14ac:dyDescent="0.25">
      <c r="B147" s="6"/>
      <c r="C147" s="6"/>
      <c r="D147" s="6"/>
      <c r="E147" s="23"/>
      <c r="F147" s="24" t="s">
        <v>572</v>
      </c>
      <c r="G147" s="61">
        <v>300000</v>
      </c>
      <c r="H147" s="61">
        <v>300000</v>
      </c>
      <c r="I147" s="61">
        <v>0</v>
      </c>
      <c r="J147" s="61"/>
      <c r="K147" s="61"/>
      <c r="L147" s="61"/>
    </row>
    <row r="148" spans="2:12" ht="94.5" x14ac:dyDescent="0.25">
      <c r="B148" s="6"/>
      <c r="C148" s="6"/>
      <c r="D148" s="6"/>
      <c r="E148" s="23"/>
      <c r="F148" s="24" t="s">
        <v>557</v>
      </c>
      <c r="G148" s="61">
        <v>162168</v>
      </c>
      <c r="H148" s="61">
        <v>162168</v>
      </c>
      <c r="I148" s="61">
        <v>0</v>
      </c>
      <c r="J148" s="61"/>
      <c r="K148" s="61"/>
      <c r="L148" s="61"/>
    </row>
    <row r="149" spans="2:12" ht="15.6" hidden="1" customHeight="1" x14ac:dyDescent="0.25">
      <c r="B149" s="6"/>
      <c r="C149" s="6"/>
      <c r="D149" s="6"/>
      <c r="E149" s="23"/>
      <c r="F149" s="24"/>
      <c r="G149" s="61"/>
      <c r="H149" s="61"/>
      <c r="I149" s="61"/>
      <c r="J149" s="61"/>
      <c r="K149" s="61"/>
      <c r="L149" s="61"/>
    </row>
    <row r="150" spans="2:12" ht="60" customHeight="1" x14ac:dyDescent="0.3">
      <c r="B150" s="6"/>
      <c r="C150" s="6"/>
      <c r="D150" s="6"/>
      <c r="E150" s="23"/>
      <c r="F150" s="175" t="s">
        <v>352</v>
      </c>
      <c r="G150" s="134">
        <f>G151+G152+G153+G154+G155+G156+G157+G158</f>
        <v>44670</v>
      </c>
      <c r="H150" s="134">
        <f>H151+H152+H153+H154+H155+H156+H157+H158</f>
        <v>12816</v>
      </c>
      <c r="I150" s="134">
        <f>I151+I152+I153+I154+I155+I156+I157+I158</f>
        <v>6408</v>
      </c>
      <c r="J150" s="134">
        <f>J152+J153+J155+J154+J156+J157+J158+J151</f>
        <v>0</v>
      </c>
      <c r="K150" s="134">
        <f>K152+K153+K155+K154+K156+K157+K158+K151</f>
        <v>0</v>
      </c>
      <c r="L150" s="134">
        <f>L152+L153+L155+L154+L156+L157+L158+L151</f>
        <v>0</v>
      </c>
    </row>
    <row r="151" spans="2:12" ht="39" hidden="1" customHeight="1" x14ac:dyDescent="0.25">
      <c r="B151" s="6" t="s">
        <v>346</v>
      </c>
      <c r="C151" s="6" t="s">
        <v>347</v>
      </c>
      <c r="D151" s="6" t="s">
        <v>334</v>
      </c>
      <c r="E151" s="8" t="s">
        <v>348</v>
      </c>
      <c r="F151" s="24"/>
      <c r="G151" s="61"/>
      <c r="H151" s="61"/>
      <c r="I151" s="61"/>
      <c r="J151" s="61"/>
      <c r="K151" s="61"/>
      <c r="L151" s="61"/>
    </row>
    <row r="152" spans="2:12" ht="55.5" hidden="1" customHeight="1" x14ac:dyDescent="0.25">
      <c r="B152" s="6" t="s">
        <v>251</v>
      </c>
      <c r="C152" s="6" t="s">
        <v>252</v>
      </c>
      <c r="D152" s="6" t="s">
        <v>221</v>
      </c>
      <c r="E152" s="23"/>
      <c r="F152" s="24"/>
      <c r="G152" s="61"/>
      <c r="H152" s="61"/>
      <c r="I152" s="61"/>
      <c r="J152" s="61"/>
      <c r="K152" s="61"/>
      <c r="L152" s="61"/>
    </row>
    <row r="153" spans="2:12" ht="63" x14ac:dyDescent="0.25">
      <c r="B153" s="6" t="s">
        <v>73</v>
      </c>
      <c r="C153" s="6" t="s">
        <v>74</v>
      </c>
      <c r="D153" s="6" t="s">
        <v>75</v>
      </c>
      <c r="E153" s="23" t="s">
        <v>505</v>
      </c>
      <c r="F153" s="24" t="s">
        <v>500</v>
      </c>
      <c r="G153" s="61">
        <v>44670</v>
      </c>
      <c r="H153" s="61">
        <v>12816</v>
      </c>
      <c r="I153" s="61">
        <v>6408</v>
      </c>
      <c r="J153" s="61"/>
      <c r="K153" s="61"/>
      <c r="L153" s="61"/>
    </row>
    <row r="154" spans="2:12" ht="40.5" hidden="1" customHeight="1" x14ac:dyDescent="0.25">
      <c r="B154" s="6" t="s">
        <v>320</v>
      </c>
      <c r="C154" s="6" t="s">
        <v>230</v>
      </c>
      <c r="D154" s="6"/>
      <c r="E154" s="23"/>
      <c r="F154" s="24" t="s">
        <v>319</v>
      </c>
      <c r="G154" s="61"/>
      <c r="H154" s="61"/>
      <c r="I154" s="61"/>
      <c r="J154" s="61"/>
      <c r="K154" s="61"/>
      <c r="L154" s="61"/>
    </row>
    <row r="155" spans="2:12" ht="34.15" hidden="1" customHeight="1" x14ac:dyDescent="0.25">
      <c r="B155" s="6" t="s">
        <v>213</v>
      </c>
      <c r="C155" s="6" t="s">
        <v>321</v>
      </c>
      <c r="D155" s="6" t="s">
        <v>139</v>
      </c>
      <c r="E155" s="23"/>
      <c r="F155" s="24" t="s">
        <v>440</v>
      </c>
      <c r="G155" s="61"/>
      <c r="H155" s="61"/>
      <c r="I155" s="61"/>
      <c r="J155" s="61"/>
      <c r="K155" s="61"/>
      <c r="L155" s="61"/>
    </row>
    <row r="156" spans="2:12" ht="63" hidden="1" x14ac:dyDescent="0.25">
      <c r="B156" s="6" t="s">
        <v>342</v>
      </c>
      <c r="C156" s="6" t="s">
        <v>165</v>
      </c>
      <c r="D156" s="6" t="s">
        <v>166</v>
      </c>
      <c r="E156" s="8" t="s">
        <v>167</v>
      </c>
      <c r="F156" s="24" t="s">
        <v>439</v>
      </c>
      <c r="G156" s="61"/>
      <c r="H156" s="61"/>
      <c r="I156" s="61"/>
      <c r="J156" s="61"/>
      <c r="K156" s="61"/>
      <c r="L156" s="61"/>
    </row>
    <row r="157" spans="2:12" ht="78.75" hidden="1" x14ac:dyDescent="0.25">
      <c r="B157" s="6" t="s">
        <v>100</v>
      </c>
      <c r="C157" s="6" t="s">
        <v>101</v>
      </c>
      <c r="D157" s="6" t="s">
        <v>35</v>
      </c>
      <c r="E157" s="8" t="s">
        <v>102</v>
      </c>
      <c r="F157" s="24" t="s">
        <v>345</v>
      </c>
      <c r="G157" s="61"/>
      <c r="H157" s="61"/>
      <c r="I157" s="61"/>
      <c r="J157" s="61"/>
      <c r="K157" s="61"/>
      <c r="L157" s="61"/>
    </row>
    <row r="158" spans="2:12" ht="94.5" hidden="1" x14ac:dyDescent="0.25">
      <c r="B158" s="6" t="s">
        <v>343</v>
      </c>
      <c r="C158" s="6" t="s">
        <v>245</v>
      </c>
      <c r="D158" s="6" t="s">
        <v>35</v>
      </c>
      <c r="E158" s="23" t="s">
        <v>246</v>
      </c>
      <c r="F158" s="24" t="s">
        <v>344</v>
      </c>
      <c r="G158" s="61"/>
      <c r="H158" s="61"/>
      <c r="I158" s="61"/>
      <c r="J158" s="61"/>
      <c r="K158" s="61"/>
      <c r="L158" s="61"/>
    </row>
    <row r="159" spans="2:12" ht="56.25" x14ac:dyDescent="0.3">
      <c r="B159" s="6"/>
      <c r="C159" s="6"/>
      <c r="D159" s="6"/>
      <c r="E159" s="23"/>
      <c r="F159" s="141" t="s">
        <v>633</v>
      </c>
      <c r="G159" s="134">
        <f t="shared" ref="G159:L159" si="10">G160+G161+G162</f>
        <v>342000</v>
      </c>
      <c r="H159" s="134">
        <f t="shared" si="10"/>
        <v>342000</v>
      </c>
      <c r="I159" s="134">
        <f t="shared" si="10"/>
        <v>311500</v>
      </c>
      <c r="J159" s="134">
        <f t="shared" si="10"/>
        <v>0</v>
      </c>
      <c r="K159" s="134">
        <f t="shared" si="10"/>
        <v>0</v>
      </c>
      <c r="L159" s="134">
        <f t="shared" si="10"/>
        <v>0</v>
      </c>
    </row>
    <row r="160" spans="2:12" ht="47.25" x14ac:dyDescent="0.25">
      <c r="B160" s="26" t="s">
        <v>436</v>
      </c>
      <c r="C160" s="26" t="s">
        <v>437</v>
      </c>
      <c r="D160" s="26" t="s">
        <v>58</v>
      </c>
      <c r="E160" s="34" t="s">
        <v>438</v>
      </c>
      <c r="F160" s="24" t="s">
        <v>609</v>
      </c>
      <c r="G160" s="61">
        <v>25000</v>
      </c>
      <c r="H160" s="61">
        <v>25000</v>
      </c>
      <c r="I160" s="61">
        <v>0</v>
      </c>
      <c r="J160" s="61"/>
      <c r="K160" s="61"/>
      <c r="L160" s="61"/>
    </row>
    <row r="161" spans="1:179" ht="78.75" x14ac:dyDescent="0.25">
      <c r="B161" s="6" t="s">
        <v>96</v>
      </c>
      <c r="C161" s="6" t="s">
        <v>97</v>
      </c>
      <c r="D161" s="6" t="s">
        <v>93</v>
      </c>
      <c r="E161" s="23" t="s">
        <v>608</v>
      </c>
      <c r="F161" s="24" t="s">
        <v>613</v>
      </c>
      <c r="G161" s="61">
        <v>5500</v>
      </c>
      <c r="H161" s="61">
        <v>5500</v>
      </c>
      <c r="I161" s="61">
        <v>0</v>
      </c>
      <c r="J161" s="61"/>
      <c r="K161" s="61"/>
      <c r="L161" s="61"/>
    </row>
    <row r="162" spans="1:179" ht="34.9" customHeight="1" x14ac:dyDescent="0.25">
      <c r="B162" s="6" t="s">
        <v>121</v>
      </c>
      <c r="C162" s="6" t="s">
        <v>122</v>
      </c>
      <c r="D162" s="6" t="s">
        <v>123</v>
      </c>
      <c r="E162" s="23" t="s">
        <v>124</v>
      </c>
      <c r="F162" s="24" t="s">
        <v>610</v>
      </c>
      <c r="G162" s="61">
        <v>311500</v>
      </c>
      <c r="H162" s="61">
        <v>311500</v>
      </c>
      <c r="I162" s="61">
        <v>311500</v>
      </c>
      <c r="J162" s="61"/>
      <c r="K162" s="61"/>
      <c r="L162" s="61"/>
    </row>
    <row r="163" spans="1:179" s="68" customFormat="1" ht="25.5" customHeight="1" x14ac:dyDescent="0.3">
      <c r="A163" s="67"/>
      <c r="B163" s="32"/>
      <c r="C163" s="32"/>
      <c r="D163" s="32"/>
      <c r="E163" s="32" t="s">
        <v>6</v>
      </c>
      <c r="F163" s="175"/>
      <c r="G163" s="134">
        <f t="shared" ref="G163:L163" si="11">G150+G128+G112+G108+G67+G159</f>
        <v>34346625</v>
      </c>
      <c r="H163" s="134">
        <f t="shared" si="11"/>
        <v>20636914</v>
      </c>
      <c r="I163" s="134">
        <f t="shared" si="11"/>
        <v>13064384.930000003</v>
      </c>
      <c r="J163" s="134">
        <f t="shared" si="11"/>
        <v>2242910</v>
      </c>
      <c r="K163" s="134">
        <f t="shared" si="11"/>
        <v>2242910</v>
      </c>
      <c r="L163" s="134">
        <f t="shared" si="11"/>
        <v>1727500</v>
      </c>
      <c r="M163" s="113"/>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c r="BX163" s="60"/>
      <c r="BY163" s="60"/>
      <c r="BZ163" s="60"/>
      <c r="CA163" s="60"/>
      <c r="CB163" s="60"/>
      <c r="CC163" s="60"/>
      <c r="CD163" s="60"/>
      <c r="CE163" s="60"/>
      <c r="CF163" s="60"/>
      <c r="CG163" s="60"/>
      <c r="CH163" s="60"/>
      <c r="CI163" s="60"/>
      <c r="CJ163" s="60"/>
      <c r="CK163" s="60"/>
      <c r="CL163" s="60"/>
      <c r="CM163" s="60"/>
      <c r="CN163" s="60"/>
      <c r="CO163" s="60"/>
      <c r="CP163" s="60"/>
      <c r="CQ163" s="60"/>
      <c r="CR163" s="60"/>
      <c r="CS163" s="60"/>
      <c r="CT163" s="60"/>
      <c r="CU163" s="60"/>
      <c r="CV163" s="60"/>
      <c r="CW163" s="60"/>
      <c r="CX163" s="60"/>
      <c r="CY163" s="60"/>
      <c r="CZ163" s="60"/>
      <c r="DA163" s="60"/>
      <c r="DB163" s="60"/>
      <c r="DC163" s="60"/>
      <c r="DD163" s="60"/>
      <c r="DE163" s="60"/>
      <c r="DF163" s="60"/>
      <c r="DG163" s="60"/>
      <c r="DH163" s="60"/>
      <c r="DI163" s="60"/>
      <c r="DJ163" s="60"/>
      <c r="DK163" s="60"/>
      <c r="DL163" s="60"/>
      <c r="DM163" s="60"/>
      <c r="DN163" s="60"/>
      <c r="DO163" s="60"/>
      <c r="DP163" s="60"/>
      <c r="DQ163" s="60"/>
      <c r="DR163" s="60"/>
      <c r="DS163" s="60"/>
      <c r="DT163" s="60"/>
      <c r="DU163" s="60"/>
      <c r="DV163" s="60"/>
      <c r="DW163" s="60"/>
      <c r="DX163" s="60"/>
      <c r="DY163" s="60"/>
      <c r="DZ163" s="60"/>
      <c r="EA163" s="60"/>
      <c r="EB163" s="60"/>
      <c r="EC163" s="60"/>
      <c r="ED163" s="60"/>
      <c r="EE163" s="60"/>
      <c r="EF163" s="60"/>
      <c r="EG163" s="60"/>
      <c r="EH163" s="60"/>
      <c r="EI163" s="60"/>
      <c r="EJ163" s="60"/>
      <c r="EK163" s="60"/>
      <c r="EL163" s="60"/>
      <c r="EM163" s="60"/>
      <c r="EN163" s="60"/>
      <c r="EO163" s="60"/>
      <c r="EP163" s="60"/>
      <c r="EQ163" s="60"/>
      <c r="ER163" s="60"/>
      <c r="ES163" s="60"/>
      <c r="ET163" s="60"/>
      <c r="EU163" s="60"/>
      <c r="EV163" s="60"/>
      <c r="EW163" s="60"/>
      <c r="EX163" s="60"/>
      <c r="EY163" s="60"/>
      <c r="EZ163" s="60"/>
      <c r="FA163" s="60"/>
      <c r="FB163" s="60"/>
      <c r="FC163" s="60"/>
      <c r="FD163" s="60"/>
      <c r="FE163" s="60"/>
      <c r="FF163" s="60"/>
      <c r="FG163" s="60"/>
      <c r="FH163" s="60"/>
      <c r="FI163" s="60"/>
      <c r="FJ163" s="60"/>
      <c r="FK163" s="60"/>
      <c r="FL163" s="60"/>
      <c r="FM163" s="60"/>
      <c r="FN163" s="60"/>
      <c r="FO163" s="60"/>
      <c r="FP163" s="60"/>
      <c r="FQ163" s="60"/>
      <c r="FR163" s="60"/>
      <c r="FS163" s="60"/>
      <c r="FT163" s="60"/>
      <c r="FU163" s="60"/>
      <c r="FV163" s="60"/>
      <c r="FW163" s="60"/>
    </row>
    <row r="164" spans="1:179" s="68" customFormat="1" ht="60" customHeight="1" x14ac:dyDescent="0.3">
      <c r="A164" s="67"/>
      <c r="B164" s="195" t="s">
        <v>207</v>
      </c>
      <c r="C164" s="196"/>
      <c r="D164" s="196"/>
      <c r="E164" s="197" t="s">
        <v>206</v>
      </c>
      <c r="F164" s="198"/>
      <c r="G164" s="199"/>
      <c r="H164" s="199"/>
      <c r="I164" s="199"/>
      <c r="J164" s="199"/>
      <c r="K164" s="199"/>
      <c r="L164" s="199"/>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c r="BN164" s="60"/>
      <c r="BO164" s="60"/>
      <c r="BP164" s="60"/>
      <c r="BQ164" s="60"/>
      <c r="BR164" s="60"/>
      <c r="BS164" s="60"/>
      <c r="BT164" s="60"/>
      <c r="BU164" s="60"/>
      <c r="BV164" s="60"/>
      <c r="BW164" s="60"/>
      <c r="BX164" s="60"/>
      <c r="BY164" s="60"/>
      <c r="BZ164" s="60"/>
      <c r="CA164" s="60"/>
      <c r="CB164" s="60"/>
      <c r="CC164" s="60"/>
      <c r="CD164" s="60"/>
      <c r="CE164" s="60"/>
      <c r="CF164" s="60"/>
      <c r="CG164" s="60"/>
      <c r="CH164" s="60"/>
      <c r="CI164" s="60"/>
      <c r="CJ164" s="60"/>
      <c r="CK164" s="60"/>
      <c r="CL164" s="60"/>
      <c r="CM164" s="60"/>
      <c r="CN164" s="60"/>
      <c r="CO164" s="60"/>
      <c r="CP164" s="60"/>
      <c r="CQ164" s="60"/>
      <c r="CR164" s="60"/>
      <c r="CS164" s="60"/>
      <c r="CT164" s="60"/>
      <c r="CU164" s="60"/>
      <c r="CV164" s="60"/>
      <c r="CW164" s="60"/>
      <c r="CX164" s="60"/>
      <c r="CY164" s="60"/>
      <c r="CZ164" s="60"/>
      <c r="DA164" s="60"/>
      <c r="DB164" s="60"/>
      <c r="DC164" s="60"/>
      <c r="DD164" s="60"/>
      <c r="DE164" s="60"/>
      <c r="DF164" s="60"/>
      <c r="DG164" s="60"/>
      <c r="DH164" s="60"/>
      <c r="DI164" s="60"/>
      <c r="DJ164" s="60"/>
      <c r="DK164" s="60"/>
      <c r="DL164" s="60"/>
      <c r="DM164" s="60"/>
      <c r="DN164" s="60"/>
      <c r="DO164" s="60"/>
      <c r="DP164" s="60"/>
      <c r="DQ164" s="60"/>
      <c r="DR164" s="60"/>
      <c r="DS164" s="60"/>
      <c r="DT164" s="60"/>
      <c r="DU164" s="60"/>
      <c r="DV164" s="60"/>
      <c r="DW164" s="60"/>
      <c r="DX164" s="60"/>
      <c r="DY164" s="60"/>
      <c r="DZ164" s="60"/>
      <c r="EA164" s="60"/>
      <c r="EB164" s="60"/>
      <c r="EC164" s="60"/>
      <c r="ED164" s="60"/>
      <c r="EE164" s="60"/>
      <c r="EF164" s="60"/>
      <c r="EG164" s="60"/>
      <c r="EH164" s="60"/>
      <c r="EI164" s="60"/>
      <c r="EJ164" s="60"/>
      <c r="EK164" s="60"/>
      <c r="EL164" s="60"/>
      <c r="EM164" s="60"/>
      <c r="EN164" s="60"/>
      <c r="EO164" s="60"/>
      <c r="EP164" s="60"/>
      <c r="EQ164" s="60"/>
      <c r="ER164" s="60"/>
      <c r="ES164" s="60"/>
      <c r="ET164" s="60"/>
      <c r="EU164" s="60"/>
      <c r="EV164" s="60"/>
      <c r="EW164" s="60"/>
      <c r="EX164" s="60"/>
      <c r="EY164" s="60"/>
      <c r="EZ164" s="60"/>
      <c r="FA164" s="60"/>
      <c r="FB164" s="60"/>
      <c r="FC164" s="60"/>
      <c r="FD164" s="60"/>
      <c r="FE164" s="60"/>
      <c r="FF164" s="60"/>
      <c r="FG164" s="60"/>
      <c r="FH164" s="60"/>
      <c r="FI164" s="60"/>
      <c r="FJ164" s="60"/>
      <c r="FK164" s="60"/>
      <c r="FL164" s="60"/>
      <c r="FM164" s="60"/>
      <c r="FN164" s="60"/>
      <c r="FO164" s="60"/>
      <c r="FP164" s="60"/>
      <c r="FQ164" s="60"/>
      <c r="FR164" s="60"/>
      <c r="FS164" s="60"/>
      <c r="FT164" s="60"/>
      <c r="FU164" s="60"/>
      <c r="FV164" s="60"/>
      <c r="FW164" s="60"/>
    </row>
    <row r="165" spans="1:179" s="68" customFormat="1" ht="75" hidden="1" customHeight="1" x14ac:dyDescent="0.3">
      <c r="A165" s="67"/>
      <c r="B165" s="10"/>
      <c r="C165" s="10"/>
      <c r="D165" s="10"/>
      <c r="E165" s="11"/>
      <c r="F165" s="175" t="s">
        <v>312</v>
      </c>
      <c r="G165" s="134">
        <f>G166+G167</f>
        <v>0</v>
      </c>
      <c r="H165" s="134">
        <f>H166+H167</f>
        <v>0</v>
      </c>
      <c r="I165" s="134">
        <f>I166+I167</f>
        <v>0</v>
      </c>
      <c r="J165" s="134"/>
      <c r="K165" s="134"/>
      <c r="L165" s="134"/>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c r="BN165" s="60"/>
      <c r="BO165" s="60"/>
      <c r="BP165" s="60"/>
      <c r="BQ165" s="60"/>
      <c r="BR165" s="60"/>
      <c r="BS165" s="60"/>
      <c r="BT165" s="60"/>
      <c r="BU165" s="60"/>
      <c r="BV165" s="60"/>
      <c r="BW165" s="60"/>
      <c r="BX165" s="60"/>
      <c r="BY165" s="60"/>
      <c r="BZ165" s="60"/>
      <c r="CA165" s="60"/>
      <c r="CB165" s="60"/>
      <c r="CC165" s="60"/>
      <c r="CD165" s="60"/>
      <c r="CE165" s="60"/>
      <c r="CF165" s="60"/>
      <c r="CG165" s="60"/>
      <c r="CH165" s="60"/>
      <c r="CI165" s="60"/>
      <c r="CJ165" s="60"/>
      <c r="CK165" s="60"/>
      <c r="CL165" s="60"/>
      <c r="CM165" s="60"/>
      <c r="CN165" s="60"/>
      <c r="CO165" s="60"/>
      <c r="CP165" s="60"/>
      <c r="CQ165" s="60"/>
      <c r="CR165" s="60"/>
      <c r="CS165" s="60"/>
      <c r="CT165" s="60"/>
      <c r="CU165" s="60"/>
      <c r="CV165" s="60"/>
      <c r="CW165" s="60"/>
      <c r="CX165" s="60"/>
      <c r="CY165" s="60"/>
      <c r="CZ165" s="60"/>
      <c r="DA165" s="60"/>
      <c r="DB165" s="60"/>
      <c r="DC165" s="60"/>
      <c r="DD165" s="60"/>
      <c r="DE165" s="60"/>
      <c r="DF165" s="60"/>
      <c r="DG165" s="60"/>
      <c r="DH165" s="60"/>
      <c r="DI165" s="60"/>
      <c r="DJ165" s="60"/>
      <c r="DK165" s="60"/>
      <c r="DL165" s="60"/>
      <c r="DM165" s="60"/>
      <c r="DN165" s="60"/>
      <c r="DO165" s="60"/>
      <c r="DP165" s="60"/>
      <c r="DQ165" s="60"/>
      <c r="DR165" s="60"/>
      <c r="DS165" s="60"/>
      <c r="DT165" s="60"/>
      <c r="DU165" s="60"/>
      <c r="DV165" s="60"/>
      <c r="DW165" s="60"/>
      <c r="DX165" s="60"/>
      <c r="DY165" s="60"/>
      <c r="DZ165" s="60"/>
      <c r="EA165" s="60"/>
      <c r="EB165" s="60"/>
      <c r="EC165" s="60"/>
      <c r="ED165" s="60"/>
      <c r="EE165" s="60"/>
      <c r="EF165" s="60"/>
      <c r="EG165" s="60"/>
      <c r="EH165" s="60"/>
      <c r="EI165" s="60"/>
      <c r="EJ165" s="60"/>
      <c r="EK165" s="60"/>
      <c r="EL165" s="60"/>
      <c r="EM165" s="60"/>
      <c r="EN165" s="60"/>
      <c r="EO165" s="60"/>
      <c r="EP165" s="60"/>
      <c r="EQ165" s="60"/>
      <c r="ER165" s="60"/>
      <c r="ES165" s="60"/>
      <c r="ET165" s="60"/>
      <c r="EU165" s="60"/>
      <c r="EV165" s="60"/>
      <c r="EW165" s="60"/>
      <c r="EX165" s="60"/>
      <c r="EY165" s="60"/>
      <c r="EZ165" s="60"/>
      <c r="FA165" s="60"/>
      <c r="FB165" s="60"/>
      <c r="FC165" s="60"/>
      <c r="FD165" s="60"/>
      <c r="FE165" s="60"/>
      <c r="FF165" s="60"/>
      <c r="FG165" s="60"/>
      <c r="FH165" s="60"/>
      <c r="FI165" s="60"/>
      <c r="FJ165" s="60"/>
      <c r="FK165" s="60"/>
      <c r="FL165" s="60"/>
      <c r="FM165" s="60"/>
      <c r="FN165" s="60"/>
      <c r="FO165" s="60"/>
      <c r="FP165" s="60"/>
      <c r="FQ165" s="60"/>
      <c r="FR165" s="60"/>
      <c r="FS165" s="60"/>
      <c r="FT165" s="60"/>
      <c r="FU165" s="60"/>
      <c r="FV165" s="60"/>
      <c r="FW165" s="60"/>
    </row>
    <row r="166" spans="1:179" s="68" customFormat="1" ht="73.5" hidden="1" customHeight="1" x14ac:dyDescent="0.3">
      <c r="A166" s="67"/>
      <c r="B166" s="10" t="s">
        <v>362</v>
      </c>
      <c r="C166" s="10" t="s">
        <v>347</v>
      </c>
      <c r="D166" s="10" t="s">
        <v>334</v>
      </c>
      <c r="E166" s="11" t="s">
        <v>356</v>
      </c>
      <c r="F166" s="177" t="s">
        <v>361</v>
      </c>
      <c r="G166" s="135"/>
      <c r="H166" s="135"/>
      <c r="I166" s="135"/>
      <c r="J166" s="134"/>
      <c r="K166" s="134"/>
      <c r="L166" s="134"/>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c r="BX166" s="60"/>
      <c r="BY166" s="60"/>
      <c r="BZ166" s="60"/>
      <c r="CA166" s="60"/>
      <c r="CB166" s="60"/>
      <c r="CC166" s="60"/>
      <c r="CD166" s="60"/>
      <c r="CE166" s="60"/>
      <c r="CF166" s="60"/>
      <c r="CG166" s="60"/>
      <c r="CH166" s="60"/>
      <c r="CI166" s="60"/>
      <c r="CJ166" s="60"/>
      <c r="CK166" s="60"/>
      <c r="CL166" s="60"/>
      <c r="CM166" s="60"/>
      <c r="CN166" s="60"/>
      <c r="CO166" s="60"/>
      <c r="CP166" s="60"/>
      <c r="CQ166" s="60"/>
      <c r="CR166" s="60"/>
      <c r="CS166" s="60"/>
      <c r="CT166" s="60"/>
      <c r="CU166" s="60"/>
      <c r="CV166" s="60"/>
      <c r="CW166" s="60"/>
      <c r="CX166" s="60"/>
      <c r="CY166" s="60"/>
      <c r="CZ166" s="60"/>
      <c r="DA166" s="60"/>
      <c r="DB166" s="60"/>
      <c r="DC166" s="60"/>
      <c r="DD166" s="60"/>
      <c r="DE166" s="60"/>
      <c r="DF166" s="60"/>
      <c r="DG166" s="60"/>
      <c r="DH166" s="60"/>
      <c r="DI166" s="60"/>
      <c r="DJ166" s="60"/>
      <c r="DK166" s="60"/>
      <c r="DL166" s="60"/>
      <c r="DM166" s="60"/>
      <c r="DN166" s="60"/>
      <c r="DO166" s="60"/>
      <c r="DP166" s="60"/>
      <c r="DQ166" s="60"/>
      <c r="DR166" s="60"/>
      <c r="DS166" s="60"/>
      <c r="DT166" s="60"/>
      <c r="DU166" s="60"/>
      <c r="DV166" s="60"/>
      <c r="DW166" s="60"/>
      <c r="DX166" s="60"/>
      <c r="DY166" s="60"/>
      <c r="DZ166" s="60"/>
      <c r="EA166" s="60"/>
      <c r="EB166" s="60"/>
      <c r="EC166" s="60"/>
      <c r="ED166" s="60"/>
      <c r="EE166" s="60"/>
      <c r="EF166" s="60"/>
      <c r="EG166" s="60"/>
      <c r="EH166" s="60"/>
      <c r="EI166" s="60"/>
      <c r="EJ166" s="60"/>
      <c r="EK166" s="60"/>
      <c r="EL166" s="60"/>
      <c r="EM166" s="60"/>
      <c r="EN166" s="60"/>
      <c r="EO166" s="60"/>
      <c r="EP166" s="60"/>
      <c r="EQ166" s="60"/>
      <c r="ER166" s="60"/>
      <c r="ES166" s="60"/>
      <c r="ET166" s="60"/>
      <c r="EU166" s="60"/>
      <c r="EV166" s="60"/>
      <c r="EW166" s="60"/>
      <c r="EX166" s="60"/>
      <c r="EY166" s="60"/>
      <c r="EZ166" s="60"/>
      <c r="FA166" s="60"/>
      <c r="FB166" s="60"/>
      <c r="FC166" s="60"/>
      <c r="FD166" s="60"/>
      <c r="FE166" s="60"/>
      <c r="FF166" s="60"/>
      <c r="FG166" s="60"/>
      <c r="FH166" s="60"/>
      <c r="FI166" s="60"/>
      <c r="FJ166" s="60"/>
      <c r="FK166" s="60"/>
      <c r="FL166" s="60"/>
      <c r="FM166" s="60"/>
      <c r="FN166" s="60"/>
      <c r="FO166" s="60"/>
      <c r="FP166" s="60"/>
      <c r="FQ166" s="60"/>
      <c r="FR166" s="60"/>
      <c r="FS166" s="60"/>
      <c r="FT166" s="60"/>
      <c r="FU166" s="60"/>
      <c r="FV166" s="60"/>
      <c r="FW166" s="60"/>
    </row>
    <row r="167" spans="1:179" s="68" customFormat="1" ht="102" hidden="1" customHeight="1" x14ac:dyDescent="0.3">
      <c r="A167" s="67"/>
      <c r="B167" s="13" t="s">
        <v>280</v>
      </c>
      <c r="C167" s="14">
        <v>3111</v>
      </c>
      <c r="D167" s="14">
        <v>1040</v>
      </c>
      <c r="E167" s="16" t="s">
        <v>281</v>
      </c>
      <c r="F167" s="177" t="s">
        <v>361</v>
      </c>
      <c r="G167" s="135"/>
      <c r="H167" s="135"/>
      <c r="I167" s="135"/>
      <c r="J167" s="134"/>
      <c r="K167" s="134"/>
      <c r="L167" s="134"/>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c r="BN167" s="60"/>
      <c r="BO167" s="60"/>
      <c r="BP167" s="60"/>
      <c r="BQ167" s="60"/>
      <c r="BR167" s="60"/>
      <c r="BS167" s="60"/>
      <c r="BT167" s="60"/>
      <c r="BU167" s="60"/>
      <c r="BV167" s="60"/>
      <c r="BW167" s="60"/>
      <c r="BX167" s="60"/>
      <c r="BY167" s="60"/>
      <c r="BZ167" s="60"/>
      <c r="CA167" s="60"/>
      <c r="CB167" s="60"/>
      <c r="CC167" s="60"/>
      <c r="CD167" s="60"/>
      <c r="CE167" s="60"/>
      <c r="CF167" s="60"/>
      <c r="CG167" s="60"/>
      <c r="CH167" s="60"/>
      <c r="CI167" s="60"/>
      <c r="CJ167" s="60"/>
      <c r="CK167" s="60"/>
      <c r="CL167" s="60"/>
      <c r="CM167" s="60"/>
      <c r="CN167" s="60"/>
      <c r="CO167" s="60"/>
      <c r="CP167" s="60"/>
      <c r="CQ167" s="60"/>
      <c r="CR167" s="60"/>
      <c r="CS167" s="60"/>
      <c r="CT167" s="60"/>
      <c r="CU167" s="60"/>
      <c r="CV167" s="60"/>
      <c r="CW167" s="60"/>
      <c r="CX167" s="60"/>
      <c r="CY167" s="60"/>
      <c r="CZ167" s="60"/>
      <c r="DA167" s="60"/>
      <c r="DB167" s="60"/>
      <c r="DC167" s="60"/>
      <c r="DD167" s="60"/>
      <c r="DE167" s="60"/>
      <c r="DF167" s="60"/>
      <c r="DG167" s="60"/>
      <c r="DH167" s="60"/>
      <c r="DI167" s="60"/>
      <c r="DJ167" s="60"/>
      <c r="DK167" s="60"/>
      <c r="DL167" s="60"/>
      <c r="DM167" s="60"/>
      <c r="DN167" s="60"/>
      <c r="DO167" s="60"/>
      <c r="DP167" s="60"/>
      <c r="DQ167" s="60"/>
      <c r="DR167" s="60"/>
      <c r="DS167" s="60"/>
      <c r="DT167" s="60"/>
      <c r="DU167" s="60"/>
      <c r="DV167" s="60"/>
      <c r="DW167" s="60"/>
      <c r="DX167" s="60"/>
      <c r="DY167" s="60"/>
      <c r="DZ167" s="60"/>
      <c r="EA167" s="60"/>
      <c r="EB167" s="60"/>
      <c r="EC167" s="60"/>
      <c r="ED167" s="60"/>
      <c r="EE167" s="60"/>
      <c r="EF167" s="60"/>
      <c r="EG167" s="60"/>
      <c r="EH167" s="60"/>
      <c r="EI167" s="60"/>
      <c r="EJ167" s="60"/>
      <c r="EK167" s="60"/>
      <c r="EL167" s="60"/>
      <c r="EM167" s="60"/>
      <c r="EN167" s="60"/>
      <c r="EO167" s="60"/>
      <c r="EP167" s="60"/>
      <c r="EQ167" s="60"/>
      <c r="ER167" s="60"/>
      <c r="ES167" s="60"/>
      <c r="ET167" s="60"/>
      <c r="EU167" s="60"/>
      <c r="EV167" s="60"/>
      <c r="EW167" s="60"/>
      <c r="EX167" s="60"/>
      <c r="EY167" s="60"/>
      <c r="EZ167" s="60"/>
      <c r="FA167" s="60"/>
      <c r="FB167" s="60"/>
      <c r="FC167" s="60"/>
      <c r="FD167" s="60"/>
      <c r="FE167" s="60"/>
      <c r="FF167" s="60"/>
      <c r="FG167" s="60"/>
      <c r="FH167" s="60"/>
      <c r="FI167" s="60"/>
      <c r="FJ167" s="60"/>
      <c r="FK167" s="60"/>
      <c r="FL167" s="60"/>
      <c r="FM167" s="60"/>
      <c r="FN167" s="60"/>
      <c r="FO167" s="60"/>
      <c r="FP167" s="60"/>
      <c r="FQ167" s="60"/>
      <c r="FR167" s="60"/>
      <c r="FS167" s="60"/>
      <c r="FT167" s="60"/>
      <c r="FU167" s="60"/>
      <c r="FV167" s="60"/>
      <c r="FW167" s="60"/>
    </row>
    <row r="168" spans="1:179" s="68" customFormat="1" ht="40.9" customHeight="1" x14ac:dyDescent="0.3">
      <c r="A168" s="67"/>
      <c r="B168" s="13"/>
      <c r="C168" s="14"/>
      <c r="D168" s="14"/>
      <c r="E168" s="16"/>
      <c r="F168" s="175" t="s">
        <v>495</v>
      </c>
      <c r="G168" s="134">
        <f>G181+G184+G182+G183</f>
        <v>2394300</v>
      </c>
      <c r="H168" s="134">
        <f>H181+H184+H182+H183</f>
        <v>1469850</v>
      </c>
      <c r="I168" s="134">
        <f>I181+I184+I182+I183</f>
        <v>776838.73</v>
      </c>
      <c r="J168" s="134">
        <f>J181+J184+J182</f>
        <v>0</v>
      </c>
      <c r="K168" s="134">
        <f>K181+K184+K182</f>
        <v>0</v>
      </c>
      <c r="L168" s="134">
        <f>L181+L184+L182</f>
        <v>0</v>
      </c>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c r="BN168" s="60"/>
      <c r="BO168" s="60"/>
      <c r="BP168" s="60"/>
      <c r="BQ168" s="60"/>
      <c r="BR168" s="60"/>
      <c r="BS168" s="60"/>
      <c r="BT168" s="60"/>
      <c r="BU168" s="60"/>
      <c r="BV168" s="60"/>
      <c r="BW168" s="60"/>
      <c r="BX168" s="60"/>
      <c r="BY168" s="60"/>
      <c r="BZ168" s="60"/>
      <c r="CA168" s="60"/>
      <c r="CB168" s="60"/>
      <c r="CC168" s="60"/>
      <c r="CD168" s="60"/>
      <c r="CE168" s="60"/>
      <c r="CF168" s="60"/>
      <c r="CG168" s="60"/>
      <c r="CH168" s="60"/>
      <c r="CI168" s="60"/>
      <c r="CJ168" s="60"/>
      <c r="CK168" s="60"/>
      <c r="CL168" s="60"/>
      <c r="CM168" s="60"/>
      <c r="CN168" s="60"/>
      <c r="CO168" s="60"/>
      <c r="CP168" s="60"/>
      <c r="CQ168" s="60"/>
      <c r="CR168" s="60"/>
      <c r="CS168" s="60"/>
      <c r="CT168" s="60"/>
      <c r="CU168" s="60"/>
      <c r="CV168" s="60"/>
      <c r="CW168" s="60"/>
      <c r="CX168" s="60"/>
      <c r="CY168" s="60"/>
      <c r="CZ168" s="60"/>
      <c r="DA168" s="60"/>
      <c r="DB168" s="60"/>
      <c r="DC168" s="60"/>
      <c r="DD168" s="60"/>
      <c r="DE168" s="60"/>
      <c r="DF168" s="60"/>
      <c r="DG168" s="60"/>
      <c r="DH168" s="60"/>
      <c r="DI168" s="60"/>
      <c r="DJ168" s="60"/>
      <c r="DK168" s="60"/>
      <c r="DL168" s="60"/>
      <c r="DM168" s="60"/>
      <c r="DN168" s="60"/>
      <c r="DO168" s="60"/>
      <c r="DP168" s="60"/>
      <c r="DQ168" s="60"/>
      <c r="DR168" s="60"/>
      <c r="DS168" s="60"/>
      <c r="DT168" s="60"/>
      <c r="DU168" s="60"/>
      <c r="DV168" s="60"/>
      <c r="DW168" s="60"/>
      <c r="DX168" s="60"/>
      <c r="DY168" s="60"/>
      <c r="DZ168" s="60"/>
      <c r="EA168" s="60"/>
      <c r="EB168" s="60"/>
      <c r="EC168" s="60"/>
      <c r="ED168" s="60"/>
      <c r="EE168" s="60"/>
      <c r="EF168" s="60"/>
      <c r="EG168" s="60"/>
      <c r="EH168" s="60"/>
      <c r="EI168" s="60"/>
      <c r="EJ168" s="60"/>
      <c r="EK168" s="60"/>
      <c r="EL168" s="60"/>
      <c r="EM168" s="60"/>
      <c r="EN168" s="60"/>
      <c r="EO168" s="60"/>
      <c r="EP168" s="60"/>
      <c r="EQ168" s="60"/>
      <c r="ER168" s="60"/>
      <c r="ES168" s="60"/>
      <c r="ET168" s="60"/>
      <c r="EU168" s="60"/>
      <c r="EV168" s="60"/>
      <c r="EW168" s="60"/>
      <c r="EX168" s="60"/>
      <c r="EY168" s="60"/>
      <c r="EZ168" s="60"/>
      <c r="FA168" s="60"/>
      <c r="FB168" s="60"/>
      <c r="FC168" s="60"/>
      <c r="FD168" s="60"/>
      <c r="FE168" s="60"/>
      <c r="FF168" s="60"/>
      <c r="FG168" s="60"/>
      <c r="FH168" s="60"/>
      <c r="FI168" s="60"/>
      <c r="FJ168" s="60"/>
      <c r="FK168" s="60"/>
      <c r="FL168" s="60"/>
      <c r="FM168" s="60"/>
      <c r="FN168" s="60"/>
      <c r="FO168" s="60"/>
      <c r="FP168" s="60"/>
      <c r="FQ168" s="60"/>
      <c r="FR168" s="60"/>
      <c r="FS168" s="60"/>
      <c r="FT168" s="60"/>
      <c r="FU168" s="60"/>
      <c r="FV168" s="60"/>
      <c r="FW168" s="60"/>
    </row>
    <row r="169" spans="1:179" s="68" customFormat="1" ht="118.5" hidden="1" customHeight="1" x14ac:dyDescent="0.25">
      <c r="A169" s="67"/>
      <c r="B169" s="12" t="s">
        <v>280</v>
      </c>
      <c r="C169" s="1">
        <v>3111</v>
      </c>
      <c r="D169" s="1">
        <v>1040</v>
      </c>
      <c r="E169" s="2" t="s">
        <v>281</v>
      </c>
      <c r="F169" s="85" t="s">
        <v>434</v>
      </c>
      <c r="G169" s="61"/>
      <c r="H169" s="61"/>
      <c r="I169" s="61"/>
      <c r="J169" s="61"/>
      <c r="K169" s="61"/>
      <c r="L169" s="61"/>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c r="BN169" s="60"/>
      <c r="BO169" s="60"/>
      <c r="BP169" s="60"/>
      <c r="BQ169" s="60"/>
      <c r="BR169" s="60"/>
      <c r="BS169" s="60"/>
      <c r="BT169" s="60"/>
      <c r="BU169" s="60"/>
      <c r="BV169" s="60"/>
      <c r="BW169" s="60"/>
      <c r="BX169" s="60"/>
      <c r="BY169" s="60"/>
      <c r="BZ169" s="60"/>
      <c r="CA169" s="60"/>
      <c r="CB169" s="60"/>
      <c r="CC169" s="60"/>
      <c r="CD169" s="60"/>
      <c r="CE169" s="60"/>
      <c r="CF169" s="60"/>
      <c r="CG169" s="60"/>
      <c r="CH169" s="60"/>
      <c r="CI169" s="60"/>
      <c r="CJ169" s="60"/>
      <c r="CK169" s="60"/>
      <c r="CL169" s="60"/>
      <c r="CM169" s="60"/>
      <c r="CN169" s="60"/>
      <c r="CO169" s="60"/>
      <c r="CP169" s="60"/>
      <c r="CQ169" s="60"/>
      <c r="CR169" s="60"/>
      <c r="CS169" s="60"/>
      <c r="CT169" s="60"/>
      <c r="CU169" s="60"/>
      <c r="CV169" s="60"/>
      <c r="CW169" s="60"/>
      <c r="CX169" s="60"/>
      <c r="CY169" s="60"/>
      <c r="CZ169" s="60"/>
      <c r="DA169" s="60"/>
      <c r="DB169" s="60"/>
      <c r="DC169" s="60"/>
      <c r="DD169" s="60"/>
      <c r="DE169" s="60"/>
      <c r="DF169" s="60"/>
      <c r="DG169" s="60"/>
      <c r="DH169" s="60"/>
      <c r="DI169" s="60"/>
      <c r="DJ169" s="60"/>
      <c r="DK169" s="60"/>
      <c r="DL169" s="60"/>
      <c r="DM169" s="60"/>
      <c r="DN169" s="60"/>
      <c r="DO169" s="60"/>
      <c r="DP169" s="60"/>
      <c r="DQ169" s="60"/>
      <c r="DR169" s="60"/>
      <c r="DS169" s="60"/>
      <c r="DT169" s="60"/>
      <c r="DU169" s="60"/>
      <c r="DV169" s="60"/>
      <c r="DW169" s="60"/>
      <c r="DX169" s="60"/>
      <c r="DY169" s="60"/>
      <c r="DZ169" s="60"/>
      <c r="EA169" s="60"/>
      <c r="EB169" s="60"/>
      <c r="EC169" s="60"/>
      <c r="ED169" s="60"/>
      <c r="EE169" s="60"/>
      <c r="EF169" s="60"/>
      <c r="EG169" s="60"/>
      <c r="EH169" s="60"/>
      <c r="EI169" s="60"/>
      <c r="EJ169" s="60"/>
      <c r="EK169" s="60"/>
      <c r="EL169" s="60"/>
      <c r="EM169" s="60"/>
      <c r="EN169" s="60"/>
      <c r="EO169" s="60"/>
      <c r="EP169" s="60"/>
      <c r="EQ169" s="60"/>
      <c r="ER169" s="60"/>
      <c r="ES169" s="60"/>
      <c r="ET169" s="60"/>
      <c r="EU169" s="60"/>
      <c r="EV169" s="60"/>
      <c r="EW169" s="60"/>
      <c r="EX169" s="60"/>
      <c r="EY169" s="60"/>
      <c r="EZ169" s="60"/>
      <c r="FA169" s="60"/>
      <c r="FB169" s="60"/>
      <c r="FC169" s="60"/>
      <c r="FD169" s="60"/>
      <c r="FE169" s="60"/>
      <c r="FF169" s="60"/>
      <c r="FG169" s="60"/>
      <c r="FH169" s="60"/>
      <c r="FI169" s="60"/>
      <c r="FJ169" s="60"/>
      <c r="FK169" s="60"/>
      <c r="FL169" s="60"/>
      <c r="FM169" s="60"/>
      <c r="FN169" s="60"/>
      <c r="FO169" s="60"/>
      <c r="FP169" s="60"/>
      <c r="FQ169" s="60"/>
      <c r="FR169" s="60"/>
      <c r="FS169" s="60"/>
      <c r="FT169" s="60"/>
      <c r="FU169" s="60"/>
      <c r="FV169" s="60"/>
      <c r="FW169" s="60"/>
    </row>
    <row r="170" spans="1:179" s="68" customFormat="1" ht="68.25" hidden="1" customHeight="1" x14ac:dyDescent="0.25">
      <c r="A170" s="67"/>
      <c r="B170" s="12" t="s">
        <v>380</v>
      </c>
      <c r="C170" s="1">
        <v>3112</v>
      </c>
      <c r="D170" s="1">
        <v>1040</v>
      </c>
      <c r="E170" s="2" t="s">
        <v>417</v>
      </c>
      <c r="F170" s="178" t="s">
        <v>208</v>
      </c>
      <c r="G170" s="61"/>
      <c r="H170" s="61"/>
      <c r="I170" s="61"/>
      <c r="J170" s="61"/>
      <c r="K170" s="61"/>
      <c r="L170" s="61"/>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60"/>
      <c r="CA170" s="60"/>
      <c r="CB170" s="60"/>
      <c r="CC170" s="60"/>
      <c r="CD170" s="60"/>
      <c r="CE170" s="60"/>
      <c r="CF170" s="60"/>
      <c r="CG170" s="60"/>
      <c r="CH170" s="60"/>
      <c r="CI170" s="60"/>
      <c r="CJ170" s="60"/>
      <c r="CK170" s="60"/>
      <c r="CL170" s="60"/>
      <c r="CM170" s="60"/>
      <c r="CN170" s="60"/>
      <c r="CO170" s="60"/>
      <c r="CP170" s="60"/>
      <c r="CQ170" s="60"/>
      <c r="CR170" s="60"/>
      <c r="CS170" s="60"/>
      <c r="CT170" s="60"/>
      <c r="CU170" s="60"/>
      <c r="CV170" s="60"/>
      <c r="CW170" s="60"/>
      <c r="CX170" s="60"/>
      <c r="CY170" s="60"/>
      <c r="CZ170" s="60"/>
      <c r="DA170" s="60"/>
      <c r="DB170" s="60"/>
      <c r="DC170" s="60"/>
      <c r="DD170" s="60"/>
      <c r="DE170" s="60"/>
      <c r="DF170" s="60"/>
      <c r="DG170" s="60"/>
      <c r="DH170" s="60"/>
      <c r="DI170" s="60"/>
      <c r="DJ170" s="60"/>
      <c r="DK170" s="60"/>
      <c r="DL170" s="60"/>
      <c r="DM170" s="60"/>
      <c r="DN170" s="60"/>
      <c r="DO170" s="60"/>
      <c r="DP170" s="60"/>
      <c r="DQ170" s="60"/>
      <c r="DR170" s="60"/>
      <c r="DS170" s="60"/>
      <c r="DT170" s="60"/>
      <c r="DU170" s="60"/>
      <c r="DV170" s="60"/>
      <c r="DW170" s="60"/>
      <c r="DX170" s="60"/>
      <c r="DY170" s="60"/>
      <c r="DZ170" s="60"/>
      <c r="EA170" s="60"/>
      <c r="EB170" s="60"/>
      <c r="EC170" s="60"/>
      <c r="ED170" s="60"/>
      <c r="EE170" s="60"/>
      <c r="EF170" s="60"/>
      <c r="EG170" s="60"/>
      <c r="EH170" s="60"/>
      <c r="EI170" s="60"/>
      <c r="EJ170" s="60"/>
      <c r="EK170" s="60"/>
      <c r="EL170" s="60"/>
      <c r="EM170" s="60"/>
      <c r="EN170" s="60"/>
      <c r="EO170" s="60"/>
      <c r="EP170" s="60"/>
      <c r="EQ170" s="60"/>
      <c r="ER170" s="60"/>
      <c r="ES170" s="60"/>
      <c r="ET170" s="60"/>
      <c r="EU170" s="60"/>
      <c r="EV170" s="60"/>
      <c r="EW170" s="60"/>
      <c r="EX170" s="60"/>
      <c r="EY170" s="60"/>
      <c r="EZ170" s="60"/>
      <c r="FA170" s="60"/>
      <c r="FB170" s="60"/>
      <c r="FC170" s="60"/>
      <c r="FD170" s="60"/>
      <c r="FE170" s="60"/>
      <c r="FF170" s="60"/>
      <c r="FG170" s="60"/>
      <c r="FH170" s="60"/>
      <c r="FI170" s="60"/>
      <c r="FJ170" s="60"/>
      <c r="FK170" s="60"/>
      <c r="FL170" s="60"/>
      <c r="FM170" s="60"/>
      <c r="FN170" s="60"/>
      <c r="FO170" s="60"/>
      <c r="FP170" s="60"/>
      <c r="FQ170" s="60"/>
      <c r="FR170" s="60"/>
      <c r="FS170" s="60"/>
      <c r="FT170" s="60"/>
      <c r="FU170" s="60"/>
      <c r="FV170" s="60"/>
      <c r="FW170" s="60"/>
    </row>
    <row r="171" spans="1:179" s="68" customFormat="1" ht="93" hidden="1" customHeight="1" x14ac:dyDescent="0.25">
      <c r="A171" s="67"/>
      <c r="B171" s="12" t="s">
        <v>380</v>
      </c>
      <c r="C171" s="1">
        <v>3112</v>
      </c>
      <c r="D171" s="1">
        <v>1040</v>
      </c>
      <c r="E171" s="2" t="s">
        <v>417</v>
      </c>
      <c r="F171" s="85" t="s">
        <v>253</v>
      </c>
      <c r="G171" s="61"/>
      <c r="H171" s="61"/>
      <c r="I171" s="61"/>
      <c r="J171" s="61"/>
      <c r="K171" s="61"/>
      <c r="L171" s="61"/>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c r="BX171" s="60"/>
      <c r="BY171" s="60"/>
      <c r="BZ171" s="60"/>
      <c r="CA171" s="60"/>
      <c r="CB171" s="60"/>
      <c r="CC171" s="60"/>
      <c r="CD171" s="60"/>
      <c r="CE171" s="60"/>
      <c r="CF171" s="60"/>
      <c r="CG171" s="60"/>
      <c r="CH171" s="60"/>
      <c r="CI171" s="60"/>
      <c r="CJ171" s="60"/>
      <c r="CK171" s="60"/>
      <c r="CL171" s="60"/>
      <c r="CM171" s="60"/>
      <c r="CN171" s="60"/>
      <c r="CO171" s="60"/>
      <c r="CP171" s="60"/>
      <c r="CQ171" s="60"/>
      <c r="CR171" s="60"/>
      <c r="CS171" s="60"/>
      <c r="CT171" s="60"/>
      <c r="CU171" s="60"/>
      <c r="CV171" s="60"/>
      <c r="CW171" s="60"/>
      <c r="CX171" s="60"/>
      <c r="CY171" s="60"/>
      <c r="CZ171" s="60"/>
      <c r="DA171" s="60"/>
      <c r="DB171" s="60"/>
      <c r="DC171" s="60"/>
      <c r="DD171" s="60"/>
      <c r="DE171" s="60"/>
      <c r="DF171" s="60"/>
      <c r="DG171" s="60"/>
      <c r="DH171" s="60"/>
      <c r="DI171" s="60"/>
      <c r="DJ171" s="60"/>
      <c r="DK171" s="60"/>
      <c r="DL171" s="60"/>
      <c r="DM171" s="60"/>
      <c r="DN171" s="60"/>
      <c r="DO171" s="60"/>
      <c r="DP171" s="60"/>
      <c r="DQ171" s="60"/>
      <c r="DR171" s="60"/>
      <c r="DS171" s="60"/>
      <c r="DT171" s="60"/>
      <c r="DU171" s="60"/>
      <c r="DV171" s="60"/>
      <c r="DW171" s="60"/>
      <c r="DX171" s="60"/>
      <c r="DY171" s="60"/>
      <c r="DZ171" s="60"/>
      <c r="EA171" s="60"/>
      <c r="EB171" s="60"/>
      <c r="EC171" s="60"/>
      <c r="ED171" s="60"/>
      <c r="EE171" s="60"/>
      <c r="EF171" s="60"/>
      <c r="EG171" s="60"/>
      <c r="EH171" s="60"/>
      <c r="EI171" s="60"/>
      <c r="EJ171" s="60"/>
      <c r="EK171" s="60"/>
      <c r="EL171" s="60"/>
      <c r="EM171" s="60"/>
      <c r="EN171" s="60"/>
      <c r="EO171" s="60"/>
      <c r="EP171" s="60"/>
      <c r="EQ171" s="60"/>
      <c r="ER171" s="60"/>
      <c r="ES171" s="60"/>
      <c r="ET171" s="60"/>
      <c r="EU171" s="60"/>
      <c r="EV171" s="60"/>
      <c r="EW171" s="60"/>
      <c r="EX171" s="60"/>
      <c r="EY171" s="60"/>
      <c r="EZ171" s="60"/>
      <c r="FA171" s="60"/>
      <c r="FB171" s="60"/>
      <c r="FC171" s="60"/>
      <c r="FD171" s="60"/>
      <c r="FE171" s="60"/>
      <c r="FF171" s="60"/>
      <c r="FG171" s="60"/>
      <c r="FH171" s="60"/>
      <c r="FI171" s="60"/>
      <c r="FJ171" s="60"/>
      <c r="FK171" s="60"/>
      <c r="FL171" s="60"/>
      <c r="FM171" s="60"/>
      <c r="FN171" s="60"/>
      <c r="FO171" s="60"/>
      <c r="FP171" s="60"/>
      <c r="FQ171" s="60"/>
      <c r="FR171" s="60"/>
      <c r="FS171" s="60"/>
      <c r="FT171" s="60"/>
      <c r="FU171" s="60"/>
      <c r="FV171" s="60"/>
      <c r="FW171" s="60"/>
    </row>
    <row r="172" spans="1:179" s="68" customFormat="1" ht="39.75" hidden="1" customHeight="1" x14ac:dyDescent="0.25">
      <c r="A172" s="67"/>
      <c r="B172" s="12" t="s">
        <v>381</v>
      </c>
      <c r="C172" s="1"/>
      <c r="D172" s="1"/>
      <c r="E172" s="9"/>
      <c r="F172" s="85" t="s">
        <v>282</v>
      </c>
      <c r="G172" s="61"/>
      <c r="H172" s="61"/>
      <c r="I172" s="61"/>
      <c r="J172" s="61"/>
      <c r="K172" s="61"/>
      <c r="L172" s="61"/>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c r="BN172" s="60"/>
      <c r="BO172" s="60"/>
      <c r="BP172" s="60"/>
      <c r="BQ172" s="60"/>
      <c r="BR172" s="60"/>
      <c r="BS172" s="60"/>
      <c r="BT172" s="60"/>
      <c r="BU172" s="60"/>
      <c r="BV172" s="60"/>
      <c r="BW172" s="60"/>
      <c r="BX172" s="60"/>
      <c r="BY172" s="60"/>
      <c r="BZ172" s="60"/>
      <c r="CA172" s="60"/>
      <c r="CB172" s="60"/>
      <c r="CC172" s="60"/>
      <c r="CD172" s="60"/>
      <c r="CE172" s="60"/>
      <c r="CF172" s="60"/>
      <c r="CG172" s="60"/>
      <c r="CH172" s="60"/>
      <c r="CI172" s="60"/>
      <c r="CJ172" s="60"/>
      <c r="CK172" s="60"/>
      <c r="CL172" s="60"/>
      <c r="CM172" s="60"/>
      <c r="CN172" s="60"/>
      <c r="CO172" s="60"/>
      <c r="CP172" s="60"/>
      <c r="CQ172" s="60"/>
      <c r="CR172" s="60"/>
      <c r="CS172" s="60"/>
      <c r="CT172" s="60"/>
      <c r="CU172" s="60"/>
      <c r="CV172" s="60"/>
      <c r="CW172" s="60"/>
      <c r="CX172" s="60"/>
      <c r="CY172" s="60"/>
      <c r="CZ172" s="60"/>
      <c r="DA172" s="60"/>
      <c r="DB172" s="60"/>
      <c r="DC172" s="60"/>
      <c r="DD172" s="60"/>
      <c r="DE172" s="60"/>
      <c r="DF172" s="60"/>
      <c r="DG172" s="60"/>
      <c r="DH172" s="60"/>
      <c r="DI172" s="60"/>
      <c r="DJ172" s="60"/>
      <c r="DK172" s="60"/>
      <c r="DL172" s="60"/>
      <c r="DM172" s="60"/>
      <c r="DN172" s="60"/>
      <c r="DO172" s="60"/>
      <c r="DP172" s="60"/>
      <c r="DQ172" s="60"/>
      <c r="DR172" s="60"/>
      <c r="DS172" s="60"/>
      <c r="DT172" s="60"/>
      <c r="DU172" s="60"/>
      <c r="DV172" s="60"/>
      <c r="DW172" s="60"/>
      <c r="DX172" s="60"/>
      <c r="DY172" s="60"/>
      <c r="DZ172" s="60"/>
      <c r="EA172" s="60"/>
      <c r="EB172" s="60"/>
      <c r="EC172" s="60"/>
      <c r="ED172" s="60"/>
      <c r="EE172" s="60"/>
      <c r="EF172" s="60"/>
      <c r="EG172" s="60"/>
      <c r="EH172" s="60"/>
      <c r="EI172" s="60"/>
      <c r="EJ172" s="60"/>
      <c r="EK172" s="60"/>
      <c r="EL172" s="60"/>
      <c r="EM172" s="60"/>
      <c r="EN172" s="60"/>
      <c r="EO172" s="60"/>
      <c r="EP172" s="60"/>
      <c r="EQ172" s="60"/>
      <c r="ER172" s="60"/>
      <c r="ES172" s="60"/>
      <c r="ET172" s="60"/>
      <c r="EU172" s="60"/>
      <c r="EV172" s="60"/>
      <c r="EW172" s="60"/>
      <c r="EX172" s="60"/>
      <c r="EY172" s="60"/>
      <c r="EZ172" s="60"/>
      <c r="FA172" s="60"/>
      <c r="FB172" s="60"/>
      <c r="FC172" s="60"/>
      <c r="FD172" s="60"/>
      <c r="FE172" s="60"/>
      <c r="FF172" s="60"/>
      <c r="FG172" s="60"/>
      <c r="FH172" s="60"/>
      <c r="FI172" s="60"/>
      <c r="FJ172" s="60"/>
      <c r="FK172" s="60"/>
      <c r="FL172" s="60"/>
      <c r="FM172" s="60"/>
      <c r="FN172" s="60"/>
      <c r="FO172" s="60"/>
      <c r="FP172" s="60"/>
      <c r="FQ172" s="60"/>
      <c r="FR172" s="60"/>
      <c r="FS172" s="60"/>
      <c r="FT172" s="60"/>
      <c r="FU172" s="60"/>
      <c r="FV172" s="60"/>
      <c r="FW172" s="60"/>
    </row>
    <row r="173" spans="1:179" s="68" customFormat="1" ht="43.5" hidden="1" customHeight="1" x14ac:dyDescent="0.25">
      <c r="A173" s="67"/>
      <c r="B173" s="12"/>
      <c r="C173" s="1"/>
      <c r="D173" s="1"/>
      <c r="E173" s="9"/>
      <c r="F173" s="85"/>
      <c r="G173" s="61"/>
      <c r="H173" s="61"/>
      <c r="I173" s="61"/>
      <c r="J173" s="61"/>
      <c r="K173" s="61"/>
      <c r="L173" s="61"/>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c r="BN173" s="60"/>
      <c r="BO173" s="60"/>
      <c r="BP173" s="60"/>
      <c r="BQ173" s="60"/>
      <c r="BR173" s="60"/>
      <c r="BS173" s="60"/>
      <c r="BT173" s="60"/>
      <c r="BU173" s="60"/>
      <c r="BV173" s="60"/>
      <c r="BW173" s="60"/>
      <c r="BX173" s="60"/>
      <c r="BY173" s="60"/>
      <c r="BZ173" s="60"/>
      <c r="CA173" s="60"/>
      <c r="CB173" s="60"/>
      <c r="CC173" s="60"/>
      <c r="CD173" s="60"/>
      <c r="CE173" s="60"/>
      <c r="CF173" s="60"/>
      <c r="CG173" s="60"/>
      <c r="CH173" s="60"/>
      <c r="CI173" s="60"/>
      <c r="CJ173" s="60"/>
      <c r="CK173" s="60"/>
      <c r="CL173" s="60"/>
      <c r="CM173" s="60"/>
      <c r="CN173" s="60"/>
      <c r="CO173" s="60"/>
      <c r="CP173" s="60"/>
      <c r="CQ173" s="60"/>
      <c r="CR173" s="60"/>
      <c r="CS173" s="60"/>
      <c r="CT173" s="60"/>
      <c r="CU173" s="60"/>
      <c r="CV173" s="60"/>
      <c r="CW173" s="60"/>
      <c r="CX173" s="60"/>
      <c r="CY173" s="60"/>
      <c r="CZ173" s="60"/>
      <c r="DA173" s="60"/>
      <c r="DB173" s="60"/>
      <c r="DC173" s="60"/>
      <c r="DD173" s="60"/>
      <c r="DE173" s="60"/>
      <c r="DF173" s="60"/>
      <c r="DG173" s="60"/>
      <c r="DH173" s="60"/>
      <c r="DI173" s="60"/>
      <c r="DJ173" s="60"/>
      <c r="DK173" s="60"/>
      <c r="DL173" s="60"/>
      <c r="DM173" s="60"/>
      <c r="DN173" s="60"/>
      <c r="DO173" s="60"/>
      <c r="DP173" s="60"/>
      <c r="DQ173" s="60"/>
      <c r="DR173" s="60"/>
      <c r="DS173" s="60"/>
      <c r="DT173" s="60"/>
      <c r="DU173" s="60"/>
      <c r="DV173" s="60"/>
      <c r="DW173" s="60"/>
      <c r="DX173" s="60"/>
      <c r="DY173" s="60"/>
      <c r="DZ173" s="60"/>
      <c r="EA173" s="60"/>
      <c r="EB173" s="60"/>
      <c r="EC173" s="60"/>
      <c r="ED173" s="60"/>
      <c r="EE173" s="60"/>
      <c r="EF173" s="60"/>
      <c r="EG173" s="60"/>
      <c r="EH173" s="60"/>
      <c r="EI173" s="60"/>
      <c r="EJ173" s="60"/>
      <c r="EK173" s="60"/>
      <c r="EL173" s="60"/>
      <c r="EM173" s="60"/>
      <c r="EN173" s="60"/>
      <c r="EO173" s="60"/>
      <c r="EP173" s="60"/>
      <c r="EQ173" s="60"/>
      <c r="ER173" s="60"/>
      <c r="ES173" s="60"/>
      <c r="ET173" s="60"/>
      <c r="EU173" s="60"/>
      <c r="EV173" s="60"/>
      <c r="EW173" s="60"/>
      <c r="EX173" s="60"/>
      <c r="EY173" s="60"/>
      <c r="EZ173" s="60"/>
      <c r="FA173" s="60"/>
      <c r="FB173" s="60"/>
      <c r="FC173" s="60"/>
      <c r="FD173" s="60"/>
      <c r="FE173" s="60"/>
      <c r="FF173" s="60"/>
      <c r="FG173" s="60"/>
      <c r="FH173" s="60"/>
      <c r="FI173" s="60"/>
      <c r="FJ173" s="60"/>
      <c r="FK173" s="60"/>
      <c r="FL173" s="60"/>
      <c r="FM173" s="60"/>
      <c r="FN173" s="60"/>
      <c r="FO173" s="60"/>
      <c r="FP173" s="60"/>
      <c r="FQ173" s="60"/>
      <c r="FR173" s="60"/>
      <c r="FS173" s="60"/>
      <c r="FT173" s="60"/>
      <c r="FU173" s="60"/>
      <c r="FV173" s="60"/>
      <c r="FW173" s="60"/>
    </row>
    <row r="174" spans="1:179" s="68" customFormat="1" ht="41.25" hidden="1" customHeight="1" x14ac:dyDescent="0.25">
      <c r="A174" s="67"/>
      <c r="B174" s="12" t="s">
        <v>382</v>
      </c>
      <c r="C174" s="1"/>
      <c r="D174" s="9"/>
      <c r="E174" s="9"/>
      <c r="F174" s="85"/>
      <c r="G174" s="61"/>
      <c r="H174" s="61"/>
      <c r="I174" s="61"/>
      <c r="J174" s="61"/>
      <c r="K174" s="61"/>
      <c r="L174" s="61"/>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c r="BN174" s="60"/>
      <c r="BO174" s="60"/>
      <c r="BP174" s="60"/>
      <c r="BQ174" s="60"/>
      <c r="BR174" s="60"/>
      <c r="BS174" s="60"/>
      <c r="BT174" s="60"/>
      <c r="BU174" s="60"/>
      <c r="BV174" s="60"/>
      <c r="BW174" s="60"/>
      <c r="BX174" s="60"/>
      <c r="BY174" s="60"/>
      <c r="BZ174" s="60"/>
      <c r="CA174" s="60"/>
      <c r="CB174" s="60"/>
      <c r="CC174" s="60"/>
      <c r="CD174" s="60"/>
      <c r="CE174" s="60"/>
      <c r="CF174" s="60"/>
      <c r="CG174" s="60"/>
      <c r="CH174" s="60"/>
      <c r="CI174" s="60"/>
      <c r="CJ174" s="60"/>
      <c r="CK174" s="60"/>
      <c r="CL174" s="60"/>
      <c r="CM174" s="60"/>
      <c r="CN174" s="60"/>
      <c r="CO174" s="60"/>
      <c r="CP174" s="60"/>
      <c r="CQ174" s="60"/>
      <c r="CR174" s="60"/>
      <c r="CS174" s="60"/>
      <c r="CT174" s="60"/>
      <c r="CU174" s="60"/>
      <c r="CV174" s="60"/>
      <c r="CW174" s="60"/>
      <c r="CX174" s="60"/>
      <c r="CY174" s="60"/>
      <c r="CZ174" s="60"/>
      <c r="DA174" s="60"/>
      <c r="DB174" s="60"/>
      <c r="DC174" s="60"/>
      <c r="DD174" s="60"/>
      <c r="DE174" s="60"/>
      <c r="DF174" s="60"/>
      <c r="DG174" s="60"/>
      <c r="DH174" s="60"/>
      <c r="DI174" s="60"/>
      <c r="DJ174" s="60"/>
      <c r="DK174" s="60"/>
      <c r="DL174" s="60"/>
      <c r="DM174" s="60"/>
      <c r="DN174" s="60"/>
      <c r="DO174" s="60"/>
      <c r="DP174" s="60"/>
      <c r="DQ174" s="60"/>
      <c r="DR174" s="60"/>
      <c r="DS174" s="60"/>
      <c r="DT174" s="60"/>
      <c r="DU174" s="60"/>
      <c r="DV174" s="60"/>
      <c r="DW174" s="60"/>
      <c r="DX174" s="60"/>
      <c r="DY174" s="60"/>
      <c r="DZ174" s="60"/>
      <c r="EA174" s="60"/>
      <c r="EB174" s="60"/>
      <c r="EC174" s="60"/>
      <c r="ED174" s="60"/>
      <c r="EE174" s="60"/>
      <c r="EF174" s="60"/>
      <c r="EG174" s="60"/>
      <c r="EH174" s="60"/>
      <c r="EI174" s="60"/>
      <c r="EJ174" s="60"/>
      <c r="EK174" s="60"/>
      <c r="EL174" s="60"/>
      <c r="EM174" s="60"/>
      <c r="EN174" s="60"/>
      <c r="EO174" s="60"/>
      <c r="EP174" s="60"/>
      <c r="EQ174" s="60"/>
      <c r="ER174" s="60"/>
      <c r="ES174" s="60"/>
      <c r="ET174" s="60"/>
      <c r="EU174" s="60"/>
      <c r="EV174" s="60"/>
      <c r="EW174" s="60"/>
      <c r="EX174" s="60"/>
      <c r="EY174" s="60"/>
      <c r="EZ174" s="60"/>
      <c r="FA174" s="60"/>
      <c r="FB174" s="60"/>
      <c r="FC174" s="60"/>
      <c r="FD174" s="60"/>
      <c r="FE174" s="60"/>
      <c r="FF174" s="60"/>
      <c r="FG174" s="60"/>
      <c r="FH174" s="60"/>
      <c r="FI174" s="60"/>
      <c r="FJ174" s="60"/>
      <c r="FK174" s="60"/>
      <c r="FL174" s="60"/>
      <c r="FM174" s="60"/>
      <c r="FN174" s="60"/>
      <c r="FO174" s="60"/>
      <c r="FP174" s="60"/>
      <c r="FQ174" s="60"/>
      <c r="FR174" s="60"/>
      <c r="FS174" s="60"/>
      <c r="FT174" s="60"/>
      <c r="FU174" s="60"/>
      <c r="FV174" s="60"/>
      <c r="FW174" s="60"/>
    </row>
    <row r="175" spans="1:179" s="68" customFormat="1" ht="34.5" hidden="1" customHeight="1" x14ac:dyDescent="0.25">
      <c r="A175" s="67"/>
      <c r="B175" s="12" t="s">
        <v>383</v>
      </c>
      <c r="C175" s="1"/>
      <c r="D175" s="9"/>
      <c r="E175" s="9"/>
      <c r="F175" s="85"/>
      <c r="G175" s="61"/>
      <c r="H175" s="61"/>
      <c r="I175" s="61"/>
      <c r="J175" s="61"/>
      <c r="K175" s="61"/>
      <c r="L175" s="61"/>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c r="BN175" s="60"/>
      <c r="BO175" s="60"/>
      <c r="BP175" s="60"/>
      <c r="BQ175" s="60"/>
      <c r="BR175" s="60"/>
      <c r="BS175" s="60"/>
      <c r="BT175" s="60"/>
      <c r="BU175" s="60"/>
      <c r="BV175" s="60"/>
      <c r="BW175" s="60"/>
      <c r="BX175" s="60"/>
      <c r="BY175" s="60"/>
      <c r="BZ175" s="60"/>
      <c r="CA175" s="60"/>
      <c r="CB175" s="60"/>
      <c r="CC175" s="60"/>
      <c r="CD175" s="60"/>
      <c r="CE175" s="60"/>
      <c r="CF175" s="60"/>
      <c r="CG175" s="60"/>
      <c r="CH175" s="60"/>
      <c r="CI175" s="60"/>
      <c r="CJ175" s="60"/>
      <c r="CK175" s="60"/>
      <c r="CL175" s="60"/>
      <c r="CM175" s="60"/>
      <c r="CN175" s="60"/>
      <c r="CO175" s="60"/>
      <c r="CP175" s="60"/>
      <c r="CQ175" s="60"/>
      <c r="CR175" s="60"/>
      <c r="CS175" s="60"/>
      <c r="CT175" s="60"/>
      <c r="CU175" s="60"/>
      <c r="CV175" s="60"/>
      <c r="CW175" s="60"/>
      <c r="CX175" s="60"/>
      <c r="CY175" s="60"/>
      <c r="CZ175" s="60"/>
      <c r="DA175" s="60"/>
      <c r="DB175" s="60"/>
      <c r="DC175" s="60"/>
      <c r="DD175" s="60"/>
      <c r="DE175" s="60"/>
      <c r="DF175" s="60"/>
      <c r="DG175" s="60"/>
      <c r="DH175" s="60"/>
      <c r="DI175" s="60"/>
      <c r="DJ175" s="60"/>
      <c r="DK175" s="60"/>
      <c r="DL175" s="60"/>
      <c r="DM175" s="60"/>
      <c r="DN175" s="60"/>
      <c r="DO175" s="60"/>
      <c r="DP175" s="60"/>
      <c r="DQ175" s="60"/>
      <c r="DR175" s="60"/>
      <c r="DS175" s="60"/>
      <c r="DT175" s="60"/>
      <c r="DU175" s="60"/>
      <c r="DV175" s="60"/>
      <c r="DW175" s="60"/>
      <c r="DX175" s="60"/>
      <c r="DY175" s="60"/>
      <c r="DZ175" s="60"/>
      <c r="EA175" s="60"/>
      <c r="EB175" s="60"/>
      <c r="EC175" s="60"/>
      <c r="ED175" s="60"/>
      <c r="EE175" s="60"/>
      <c r="EF175" s="60"/>
      <c r="EG175" s="60"/>
      <c r="EH175" s="60"/>
      <c r="EI175" s="60"/>
      <c r="EJ175" s="60"/>
      <c r="EK175" s="60"/>
      <c r="EL175" s="60"/>
      <c r="EM175" s="60"/>
      <c r="EN175" s="60"/>
      <c r="EO175" s="60"/>
      <c r="EP175" s="60"/>
      <c r="EQ175" s="60"/>
      <c r="ER175" s="60"/>
      <c r="ES175" s="60"/>
      <c r="ET175" s="60"/>
      <c r="EU175" s="60"/>
      <c r="EV175" s="60"/>
      <c r="EW175" s="60"/>
      <c r="EX175" s="60"/>
      <c r="EY175" s="60"/>
      <c r="EZ175" s="60"/>
      <c r="FA175" s="60"/>
      <c r="FB175" s="60"/>
      <c r="FC175" s="60"/>
      <c r="FD175" s="60"/>
      <c r="FE175" s="60"/>
      <c r="FF175" s="60"/>
      <c r="FG175" s="60"/>
      <c r="FH175" s="60"/>
      <c r="FI175" s="60"/>
      <c r="FJ175" s="60"/>
      <c r="FK175" s="60"/>
      <c r="FL175" s="60"/>
      <c r="FM175" s="60"/>
      <c r="FN175" s="60"/>
      <c r="FO175" s="60"/>
      <c r="FP175" s="60"/>
      <c r="FQ175" s="60"/>
      <c r="FR175" s="60"/>
      <c r="FS175" s="60"/>
      <c r="FT175" s="60"/>
      <c r="FU175" s="60"/>
      <c r="FV175" s="60"/>
      <c r="FW175" s="60"/>
    </row>
    <row r="176" spans="1:179" s="68" customFormat="1" ht="151.5" hidden="1" customHeight="1" x14ac:dyDescent="0.25">
      <c r="A176" s="67"/>
      <c r="B176" s="12" t="s">
        <v>384</v>
      </c>
      <c r="C176" s="1">
        <v>3111</v>
      </c>
      <c r="D176" s="1">
        <v>1040</v>
      </c>
      <c r="E176" s="2" t="s">
        <v>281</v>
      </c>
      <c r="F176" s="176" t="s">
        <v>204</v>
      </c>
      <c r="G176" s="61"/>
      <c r="H176" s="61"/>
      <c r="I176" s="61"/>
      <c r="J176" s="21">
        <f>J178</f>
        <v>0</v>
      </c>
      <c r="K176" s="21">
        <f>K178</f>
        <v>0</v>
      </c>
      <c r="L176" s="21">
        <f>L178</f>
        <v>0</v>
      </c>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c r="BN176" s="60"/>
      <c r="BO176" s="60"/>
      <c r="BP176" s="60"/>
      <c r="BQ176" s="60"/>
      <c r="BR176" s="60"/>
      <c r="BS176" s="60"/>
      <c r="BT176" s="60"/>
      <c r="BU176" s="60"/>
      <c r="BV176" s="60"/>
      <c r="BW176" s="60"/>
      <c r="BX176" s="60"/>
      <c r="BY176" s="60"/>
      <c r="BZ176" s="60"/>
      <c r="CA176" s="60"/>
      <c r="CB176" s="60"/>
      <c r="CC176" s="60"/>
      <c r="CD176" s="60"/>
      <c r="CE176" s="60"/>
      <c r="CF176" s="60"/>
      <c r="CG176" s="60"/>
      <c r="CH176" s="60"/>
      <c r="CI176" s="60"/>
      <c r="CJ176" s="60"/>
      <c r="CK176" s="60"/>
      <c r="CL176" s="60"/>
      <c r="CM176" s="60"/>
      <c r="CN176" s="60"/>
      <c r="CO176" s="60"/>
      <c r="CP176" s="60"/>
      <c r="CQ176" s="60"/>
      <c r="CR176" s="60"/>
      <c r="CS176" s="60"/>
      <c r="CT176" s="60"/>
      <c r="CU176" s="60"/>
      <c r="CV176" s="60"/>
      <c r="CW176" s="60"/>
      <c r="CX176" s="60"/>
      <c r="CY176" s="60"/>
      <c r="CZ176" s="60"/>
      <c r="DA176" s="60"/>
      <c r="DB176" s="60"/>
      <c r="DC176" s="60"/>
      <c r="DD176" s="60"/>
      <c r="DE176" s="60"/>
      <c r="DF176" s="60"/>
      <c r="DG176" s="60"/>
      <c r="DH176" s="60"/>
      <c r="DI176" s="60"/>
      <c r="DJ176" s="60"/>
      <c r="DK176" s="60"/>
      <c r="DL176" s="60"/>
      <c r="DM176" s="60"/>
      <c r="DN176" s="60"/>
      <c r="DO176" s="60"/>
      <c r="DP176" s="60"/>
      <c r="DQ176" s="60"/>
      <c r="DR176" s="60"/>
      <c r="DS176" s="60"/>
      <c r="DT176" s="60"/>
      <c r="DU176" s="60"/>
      <c r="DV176" s="60"/>
      <c r="DW176" s="60"/>
      <c r="DX176" s="60"/>
      <c r="DY176" s="60"/>
      <c r="DZ176" s="60"/>
      <c r="EA176" s="60"/>
      <c r="EB176" s="60"/>
      <c r="EC176" s="60"/>
      <c r="ED176" s="60"/>
      <c r="EE176" s="60"/>
      <c r="EF176" s="60"/>
      <c r="EG176" s="60"/>
      <c r="EH176" s="60"/>
      <c r="EI176" s="60"/>
      <c r="EJ176" s="60"/>
      <c r="EK176" s="60"/>
      <c r="EL176" s="60"/>
      <c r="EM176" s="60"/>
      <c r="EN176" s="60"/>
      <c r="EO176" s="60"/>
      <c r="EP176" s="60"/>
      <c r="EQ176" s="60"/>
      <c r="ER176" s="60"/>
      <c r="ES176" s="60"/>
      <c r="ET176" s="60"/>
      <c r="EU176" s="60"/>
      <c r="EV176" s="60"/>
      <c r="EW176" s="60"/>
      <c r="EX176" s="60"/>
      <c r="EY176" s="60"/>
      <c r="EZ176" s="60"/>
      <c r="FA176" s="60"/>
      <c r="FB176" s="60"/>
      <c r="FC176" s="60"/>
      <c r="FD176" s="60"/>
      <c r="FE176" s="60"/>
      <c r="FF176" s="60"/>
      <c r="FG176" s="60"/>
      <c r="FH176" s="60"/>
      <c r="FI176" s="60"/>
      <c r="FJ176" s="60"/>
      <c r="FK176" s="60"/>
      <c r="FL176" s="60"/>
      <c r="FM176" s="60"/>
      <c r="FN176" s="60"/>
      <c r="FO176" s="60"/>
      <c r="FP176" s="60"/>
      <c r="FQ176" s="60"/>
      <c r="FR176" s="60"/>
      <c r="FS176" s="60"/>
      <c r="FT176" s="60"/>
      <c r="FU176" s="60"/>
      <c r="FV176" s="60"/>
      <c r="FW176" s="60"/>
    </row>
    <row r="177" spans="1:179" s="60" customFormat="1" ht="161.25" hidden="1" customHeight="1" x14ac:dyDescent="0.25">
      <c r="A177" s="58"/>
      <c r="B177" s="12" t="s">
        <v>385</v>
      </c>
      <c r="C177" s="1">
        <v>7691</v>
      </c>
      <c r="D177" s="1"/>
      <c r="E177" s="2" t="s">
        <v>226</v>
      </c>
      <c r="F177" s="85" t="s">
        <v>492</v>
      </c>
      <c r="G177" s="61"/>
      <c r="H177" s="61"/>
      <c r="I177" s="61"/>
      <c r="J177" s="61"/>
      <c r="K177" s="61"/>
      <c r="L177" s="21"/>
    </row>
    <row r="178" spans="1:179" s="60" customFormat="1" ht="69" hidden="1" customHeight="1" x14ac:dyDescent="0.25">
      <c r="A178" s="58"/>
      <c r="B178" s="12"/>
      <c r="C178" s="9"/>
      <c r="D178" s="9"/>
      <c r="E178" s="9"/>
      <c r="F178" s="176" t="s">
        <v>317</v>
      </c>
      <c r="G178" s="21">
        <f>G179</f>
        <v>0</v>
      </c>
      <c r="H178" s="21">
        <f>H179</f>
        <v>0</v>
      </c>
      <c r="I178" s="21">
        <f>I179</f>
        <v>0</v>
      </c>
      <c r="J178" s="21">
        <f>J180</f>
        <v>0</v>
      </c>
      <c r="K178" s="21">
        <f>K180</f>
        <v>0</v>
      </c>
      <c r="L178" s="21">
        <f>L180</f>
        <v>0</v>
      </c>
    </row>
    <row r="179" spans="1:179" s="60" customFormat="1" ht="69" hidden="1" customHeight="1" x14ac:dyDescent="0.25">
      <c r="A179" s="58"/>
      <c r="B179" s="12" t="s">
        <v>280</v>
      </c>
      <c r="C179" s="9"/>
      <c r="D179" s="9"/>
      <c r="E179" s="9"/>
      <c r="F179" s="85" t="s">
        <v>459</v>
      </c>
      <c r="G179" s="61"/>
      <c r="H179" s="61"/>
      <c r="I179" s="61"/>
      <c r="J179" s="21"/>
      <c r="K179" s="21"/>
      <c r="L179" s="21"/>
    </row>
    <row r="180" spans="1:179" s="60" customFormat="1" ht="45" hidden="1" customHeight="1" x14ac:dyDescent="0.25">
      <c r="A180" s="58"/>
      <c r="B180" s="9"/>
      <c r="C180" s="9"/>
      <c r="D180" s="9"/>
      <c r="E180" s="9"/>
      <c r="F180" s="85" t="s">
        <v>379</v>
      </c>
      <c r="G180" s="61"/>
      <c r="H180" s="61"/>
      <c r="I180" s="61"/>
      <c r="J180" s="61"/>
      <c r="K180" s="61"/>
      <c r="L180" s="61"/>
    </row>
    <row r="181" spans="1:179" s="60" customFormat="1" ht="104.45" customHeight="1" x14ac:dyDescent="0.25">
      <c r="A181" s="58"/>
      <c r="B181" s="26" t="s">
        <v>280</v>
      </c>
      <c r="C181" s="26" t="s">
        <v>496</v>
      </c>
      <c r="D181" s="26" t="s">
        <v>139</v>
      </c>
      <c r="E181" s="2" t="s">
        <v>497</v>
      </c>
      <c r="F181" s="85" t="s">
        <v>521</v>
      </c>
      <c r="G181" s="61">
        <v>1841800</v>
      </c>
      <c r="H181" s="61">
        <v>941350</v>
      </c>
      <c r="I181" s="61">
        <v>731604.73</v>
      </c>
      <c r="J181" s="61"/>
      <c r="K181" s="61"/>
      <c r="L181" s="61"/>
    </row>
    <row r="182" spans="1:179" s="60" customFormat="1" ht="143.25" hidden="1" customHeight="1" x14ac:dyDescent="0.25">
      <c r="A182" s="58"/>
      <c r="B182" s="26"/>
      <c r="C182" s="26"/>
      <c r="D182" s="26"/>
      <c r="E182" s="2"/>
      <c r="F182" s="85"/>
      <c r="G182" s="61"/>
      <c r="H182" s="61"/>
      <c r="I182" s="61"/>
      <c r="J182" s="61"/>
      <c r="K182" s="61"/>
      <c r="L182" s="61"/>
    </row>
    <row r="183" spans="1:179" s="60" customFormat="1" ht="102.6" customHeight="1" x14ac:dyDescent="0.25">
      <c r="A183" s="58"/>
      <c r="B183" s="26" t="s">
        <v>280</v>
      </c>
      <c r="C183" s="26" t="s">
        <v>496</v>
      </c>
      <c r="D183" s="26" t="s">
        <v>139</v>
      </c>
      <c r="E183" s="2" t="s">
        <v>497</v>
      </c>
      <c r="F183" s="85" t="s">
        <v>614</v>
      </c>
      <c r="G183" s="61">
        <v>425000</v>
      </c>
      <c r="H183" s="61">
        <v>425000</v>
      </c>
      <c r="I183" s="61"/>
      <c r="J183" s="61"/>
      <c r="K183" s="61"/>
      <c r="L183" s="61"/>
    </row>
    <row r="184" spans="1:179" s="60" customFormat="1" ht="45.6" customHeight="1" x14ac:dyDescent="0.25">
      <c r="A184" s="58"/>
      <c r="B184" s="26" t="s">
        <v>380</v>
      </c>
      <c r="C184" s="26" t="s">
        <v>498</v>
      </c>
      <c r="D184" s="26" t="s">
        <v>139</v>
      </c>
      <c r="E184" s="2" t="s">
        <v>417</v>
      </c>
      <c r="F184" s="85" t="s">
        <v>522</v>
      </c>
      <c r="G184" s="61">
        <v>127500</v>
      </c>
      <c r="H184" s="61">
        <v>103500</v>
      </c>
      <c r="I184" s="61">
        <v>45234</v>
      </c>
      <c r="J184" s="61"/>
      <c r="K184" s="61"/>
      <c r="L184" s="61"/>
    </row>
    <row r="185" spans="1:179" s="60" customFormat="1" ht="69" hidden="1" customHeight="1" x14ac:dyDescent="0.25">
      <c r="A185" s="58"/>
      <c r="B185" s="26"/>
      <c r="C185" s="26"/>
      <c r="D185" s="26"/>
      <c r="E185" s="2"/>
      <c r="F185" s="85"/>
      <c r="G185" s="61"/>
      <c r="H185" s="61"/>
      <c r="I185" s="61"/>
      <c r="J185" s="61"/>
      <c r="K185" s="61"/>
      <c r="L185" s="61"/>
    </row>
    <row r="186" spans="1:179" s="68" customFormat="1" ht="25.5" customHeight="1" x14ac:dyDescent="0.3">
      <c r="A186" s="67"/>
      <c r="B186" s="32"/>
      <c r="C186" s="32"/>
      <c r="D186" s="32"/>
      <c r="E186" s="142" t="s">
        <v>209</v>
      </c>
      <c r="F186" s="175"/>
      <c r="G186" s="134">
        <f t="shared" ref="G186:L186" si="12">G168+G165+G178</f>
        <v>2394300</v>
      </c>
      <c r="H186" s="134">
        <f t="shared" si="12"/>
        <v>1469850</v>
      </c>
      <c r="I186" s="134">
        <f t="shared" si="12"/>
        <v>776838.73</v>
      </c>
      <c r="J186" s="134">
        <f t="shared" si="12"/>
        <v>0</v>
      </c>
      <c r="K186" s="134">
        <f t="shared" si="12"/>
        <v>0</v>
      </c>
      <c r="L186" s="134">
        <f t="shared" si="12"/>
        <v>0</v>
      </c>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60"/>
      <c r="BC186" s="60"/>
      <c r="BD186" s="60"/>
      <c r="BE186" s="60"/>
      <c r="BF186" s="60"/>
      <c r="BG186" s="60"/>
      <c r="BH186" s="60"/>
      <c r="BI186" s="60"/>
      <c r="BJ186" s="60"/>
      <c r="BK186" s="60"/>
      <c r="BL186" s="60"/>
      <c r="BM186" s="60"/>
      <c r="BN186" s="60"/>
      <c r="BO186" s="60"/>
      <c r="BP186" s="60"/>
      <c r="BQ186" s="60"/>
      <c r="BR186" s="60"/>
      <c r="BS186" s="60"/>
      <c r="BT186" s="60"/>
      <c r="BU186" s="60"/>
      <c r="BV186" s="60"/>
      <c r="BW186" s="60"/>
      <c r="BX186" s="60"/>
      <c r="BY186" s="60"/>
      <c r="BZ186" s="60"/>
      <c r="CA186" s="60"/>
      <c r="CB186" s="60"/>
      <c r="CC186" s="60"/>
      <c r="CD186" s="60"/>
      <c r="CE186" s="60"/>
      <c r="CF186" s="60"/>
      <c r="CG186" s="60"/>
      <c r="CH186" s="60"/>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0"/>
      <c r="DF186" s="60"/>
      <c r="DG186" s="60"/>
      <c r="DH186" s="60"/>
      <c r="DI186" s="60"/>
      <c r="DJ186" s="60"/>
      <c r="DK186" s="60"/>
      <c r="DL186" s="60"/>
      <c r="DM186" s="60"/>
      <c r="DN186" s="60"/>
      <c r="DO186" s="60"/>
      <c r="DP186" s="60"/>
      <c r="DQ186" s="60"/>
      <c r="DR186" s="60"/>
      <c r="DS186" s="60"/>
      <c r="DT186" s="60"/>
      <c r="DU186" s="60"/>
      <c r="DV186" s="60"/>
      <c r="DW186" s="60"/>
      <c r="DX186" s="60"/>
      <c r="DY186" s="60"/>
      <c r="DZ186" s="60"/>
      <c r="EA186" s="60"/>
      <c r="EB186" s="60"/>
      <c r="EC186" s="60"/>
      <c r="ED186" s="60"/>
      <c r="EE186" s="60"/>
      <c r="EF186" s="60"/>
      <c r="EG186" s="60"/>
      <c r="EH186" s="60"/>
      <c r="EI186" s="60"/>
      <c r="EJ186" s="60"/>
      <c r="EK186" s="60"/>
      <c r="EL186" s="60"/>
      <c r="EM186" s="60"/>
      <c r="EN186" s="60"/>
      <c r="EO186" s="60"/>
      <c r="EP186" s="60"/>
      <c r="EQ186" s="60"/>
      <c r="ER186" s="60"/>
      <c r="ES186" s="60"/>
      <c r="ET186" s="60"/>
      <c r="EU186" s="60"/>
      <c r="EV186" s="60"/>
      <c r="EW186" s="60"/>
      <c r="EX186" s="60"/>
      <c r="EY186" s="60"/>
      <c r="EZ186" s="60"/>
      <c r="FA186" s="60"/>
      <c r="FB186" s="60"/>
      <c r="FC186" s="60"/>
      <c r="FD186" s="60"/>
      <c r="FE186" s="60"/>
      <c r="FF186" s="60"/>
      <c r="FG186" s="60"/>
      <c r="FH186" s="60"/>
      <c r="FI186" s="60"/>
      <c r="FJ186" s="60"/>
      <c r="FK186" s="60"/>
      <c r="FL186" s="60"/>
      <c r="FM186" s="60"/>
      <c r="FN186" s="60"/>
      <c r="FO186" s="60"/>
      <c r="FP186" s="60"/>
      <c r="FQ186" s="60"/>
      <c r="FR186" s="60"/>
      <c r="FS186" s="60"/>
      <c r="FT186" s="60"/>
      <c r="FU186" s="60"/>
      <c r="FV186" s="60"/>
      <c r="FW186" s="60"/>
    </row>
    <row r="187" spans="1:179" ht="73.900000000000006" customHeight="1" x14ac:dyDescent="0.3">
      <c r="B187" s="143">
        <v>1000000</v>
      </c>
      <c r="C187" s="139"/>
      <c r="D187" s="139"/>
      <c r="E187" s="138" t="s">
        <v>131</v>
      </c>
      <c r="F187" s="177"/>
      <c r="G187" s="135"/>
      <c r="H187" s="135"/>
      <c r="I187" s="135"/>
      <c r="J187" s="135"/>
      <c r="K187" s="135"/>
      <c r="L187" s="135"/>
    </row>
    <row r="188" spans="1:179" ht="47.25" hidden="1" x14ac:dyDescent="0.25">
      <c r="B188" s="80">
        <v>1010000</v>
      </c>
      <c r="C188" s="73"/>
      <c r="D188" s="73"/>
      <c r="E188" s="5" t="s">
        <v>131</v>
      </c>
      <c r="F188" s="85"/>
      <c r="G188" s="61"/>
      <c r="H188" s="61"/>
      <c r="I188" s="61"/>
      <c r="J188" s="61"/>
      <c r="K188" s="61"/>
      <c r="L188" s="61"/>
    </row>
    <row r="189" spans="1:179" ht="39" customHeight="1" x14ac:dyDescent="0.3">
      <c r="B189" s="1"/>
      <c r="C189" s="1"/>
      <c r="D189" s="1"/>
      <c r="E189" s="1"/>
      <c r="F189" s="175" t="s">
        <v>501</v>
      </c>
      <c r="G189" s="134">
        <f t="shared" ref="G189:L189" si="13">G191</f>
        <v>159500</v>
      </c>
      <c r="H189" s="134">
        <f t="shared" si="13"/>
        <v>67000</v>
      </c>
      <c r="I189" s="134">
        <f t="shared" si="13"/>
        <v>12150.6</v>
      </c>
      <c r="J189" s="134">
        <f t="shared" si="13"/>
        <v>0</v>
      </c>
      <c r="K189" s="134">
        <f t="shared" si="13"/>
        <v>0</v>
      </c>
      <c r="L189" s="134">
        <f t="shared" si="13"/>
        <v>0</v>
      </c>
    </row>
    <row r="190" spans="1:179" ht="78" hidden="1" customHeight="1" x14ac:dyDescent="0.25">
      <c r="B190" s="6" t="s">
        <v>137</v>
      </c>
      <c r="C190" s="6" t="s">
        <v>138</v>
      </c>
      <c r="D190" s="6" t="s">
        <v>139</v>
      </c>
      <c r="E190" s="8" t="s">
        <v>140</v>
      </c>
      <c r="F190" s="85" t="s">
        <v>132</v>
      </c>
      <c r="G190" s="61"/>
      <c r="H190" s="61"/>
      <c r="I190" s="61"/>
      <c r="J190" s="61"/>
      <c r="K190" s="61"/>
      <c r="L190" s="61"/>
    </row>
    <row r="191" spans="1:179" ht="38.450000000000003" customHeight="1" x14ac:dyDescent="0.25">
      <c r="B191" s="26" t="s">
        <v>137</v>
      </c>
      <c r="C191" s="26" t="s">
        <v>138</v>
      </c>
      <c r="D191" s="26" t="s">
        <v>139</v>
      </c>
      <c r="E191" s="34" t="s">
        <v>140</v>
      </c>
      <c r="F191" s="85"/>
      <c r="G191" s="61">
        <v>159500</v>
      </c>
      <c r="H191" s="61">
        <v>67000</v>
      </c>
      <c r="I191" s="61">
        <v>12150.6</v>
      </c>
      <c r="J191" s="61"/>
      <c r="K191" s="61"/>
      <c r="L191" s="61"/>
    </row>
    <row r="192" spans="1:179" ht="61.5" hidden="1" customHeight="1" x14ac:dyDescent="0.25">
      <c r="B192" s="6"/>
      <c r="C192" s="6"/>
      <c r="D192" s="6"/>
      <c r="E192" s="8"/>
      <c r="F192" s="85"/>
      <c r="G192" s="61"/>
      <c r="H192" s="61"/>
      <c r="I192" s="61"/>
      <c r="J192" s="61"/>
      <c r="K192" s="61"/>
      <c r="L192" s="61"/>
    </row>
    <row r="193" spans="1:13" s="60" customFormat="1" ht="39" customHeight="1" x14ac:dyDescent="0.3">
      <c r="A193" s="58"/>
      <c r="B193" s="9"/>
      <c r="C193" s="9"/>
      <c r="D193" s="9"/>
      <c r="E193" s="9"/>
      <c r="F193" s="175" t="s">
        <v>262</v>
      </c>
      <c r="G193" s="134">
        <f t="shared" ref="G193:L193" si="14">G194+G196+G197+G198+G199+G200</f>
        <v>1719415</v>
      </c>
      <c r="H193" s="134">
        <f t="shared" si="14"/>
        <v>1719415</v>
      </c>
      <c r="I193" s="134">
        <f t="shared" si="14"/>
        <v>1381594.81</v>
      </c>
      <c r="J193" s="134">
        <f t="shared" si="14"/>
        <v>1251000</v>
      </c>
      <c r="K193" s="134">
        <f t="shared" si="14"/>
        <v>1251000</v>
      </c>
      <c r="L193" s="134">
        <f t="shared" si="14"/>
        <v>43000</v>
      </c>
    </row>
    <row r="194" spans="1:13" ht="78.75" x14ac:dyDescent="0.25">
      <c r="B194" s="30" t="s">
        <v>133</v>
      </c>
      <c r="C194" s="30" t="s">
        <v>134</v>
      </c>
      <c r="D194" s="30" t="s">
        <v>135</v>
      </c>
      <c r="E194" s="23" t="s">
        <v>136</v>
      </c>
      <c r="F194" s="81" t="s">
        <v>573</v>
      </c>
      <c r="G194" s="82">
        <v>1220645</v>
      </c>
      <c r="H194" s="82">
        <v>1220645</v>
      </c>
      <c r="I194" s="82">
        <v>1121997.55</v>
      </c>
      <c r="J194" s="82">
        <v>751000</v>
      </c>
      <c r="K194" s="82">
        <v>751000</v>
      </c>
      <c r="L194" s="82">
        <v>43000</v>
      </c>
    </row>
    <row r="195" spans="1:13" ht="86.25" hidden="1" customHeight="1" x14ac:dyDescent="0.25">
      <c r="B195" s="1"/>
      <c r="C195" s="1"/>
      <c r="D195" s="1"/>
      <c r="E195" s="1"/>
      <c r="F195" s="85" t="s">
        <v>418</v>
      </c>
      <c r="G195" s="61"/>
      <c r="H195" s="61"/>
      <c r="I195" s="61"/>
      <c r="J195" s="61"/>
      <c r="K195" s="61"/>
      <c r="L195" s="61"/>
    </row>
    <row r="196" spans="1:13" ht="15.6" hidden="1" customHeight="1" x14ac:dyDescent="0.25">
      <c r="B196" s="1"/>
      <c r="C196" s="1"/>
      <c r="D196" s="1"/>
      <c r="E196" s="1"/>
      <c r="F196" s="85"/>
      <c r="G196" s="61"/>
      <c r="H196" s="61"/>
      <c r="I196" s="61"/>
      <c r="J196" s="61"/>
      <c r="K196" s="61"/>
      <c r="L196" s="61"/>
    </row>
    <row r="197" spans="1:13" ht="78.75" x14ac:dyDescent="0.25">
      <c r="B197" s="6" t="s">
        <v>141</v>
      </c>
      <c r="C197" s="6" t="s">
        <v>142</v>
      </c>
      <c r="D197" s="6" t="s">
        <v>143</v>
      </c>
      <c r="E197" s="8" t="s">
        <v>144</v>
      </c>
      <c r="F197" s="77" t="s">
        <v>419</v>
      </c>
      <c r="G197" s="61">
        <v>242280</v>
      </c>
      <c r="H197" s="61">
        <v>242280</v>
      </c>
      <c r="I197" s="61">
        <v>145178.29999999999</v>
      </c>
      <c r="J197" s="61"/>
      <c r="K197" s="61"/>
      <c r="L197" s="61"/>
    </row>
    <row r="198" spans="1:13" ht="47.25" x14ac:dyDescent="0.25">
      <c r="B198" s="6" t="s">
        <v>145</v>
      </c>
      <c r="C198" s="6" t="s">
        <v>146</v>
      </c>
      <c r="D198" s="6" t="s">
        <v>143</v>
      </c>
      <c r="E198" s="8" t="s">
        <v>147</v>
      </c>
      <c r="F198" s="77" t="s">
        <v>420</v>
      </c>
      <c r="G198" s="61">
        <v>97940</v>
      </c>
      <c r="H198" s="61">
        <v>97940</v>
      </c>
      <c r="I198" s="61">
        <v>80420.759999999995</v>
      </c>
      <c r="J198" s="61"/>
      <c r="K198" s="61"/>
      <c r="L198" s="61"/>
    </row>
    <row r="199" spans="1:13" ht="94.5" x14ac:dyDescent="0.25">
      <c r="B199" s="6" t="s">
        <v>148</v>
      </c>
      <c r="C199" s="6" t="s">
        <v>149</v>
      </c>
      <c r="D199" s="6" t="s">
        <v>143</v>
      </c>
      <c r="E199" s="8" t="s">
        <v>150</v>
      </c>
      <c r="F199" s="77" t="s">
        <v>435</v>
      </c>
      <c r="G199" s="61">
        <v>35950</v>
      </c>
      <c r="H199" s="61">
        <v>35950</v>
      </c>
      <c r="I199" s="61">
        <v>9998.2000000000007</v>
      </c>
      <c r="J199" s="61"/>
      <c r="K199" s="61"/>
      <c r="L199" s="61"/>
    </row>
    <row r="200" spans="1:13" ht="47.25" x14ac:dyDescent="0.25">
      <c r="B200" s="12">
        <v>1017622</v>
      </c>
      <c r="C200" s="12">
        <v>7622</v>
      </c>
      <c r="D200" s="12" t="s">
        <v>151</v>
      </c>
      <c r="E200" s="2" t="s">
        <v>152</v>
      </c>
      <c r="F200" s="85" t="s">
        <v>552</v>
      </c>
      <c r="G200" s="61">
        <v>122600</v>
      </c>
      <c r="H200" s="61">
        <v>122600</v>
      </c>
      <c r="I200" s="61">
        <v>24000</v>
      </c>
      <c r="J200" s="61">
        <v>500000</v>
      </c>
      <c r="K200" s="61">
        <v>500000</v>
      </c>
      <c r="L200" s="61">
        <v>0</v>
      </c>
    </row>
    <row r="201" spans="1:13" ht="44.25" hidden="1" customHeight="1" x14ac:dyDescent="0.25">
      <c r="B201" s="12"/>
      <c r="C201" s="12"/>
      <c r="D201" s="12"/>
      <c r="E201" s="2"/>
      <c r="F201" s="176" t="s">
        <v>204</v>
      </c>
      <c r="G201" s="21">
        <f t="shared" ref="G201:L201" si="15">G203+G205+G206+G207+G202+G204</f>
        <v>0</v>
      </c>
      <c r="H201" s="21"/>
      <c r="I201" s="21">
        <f t="shared" si="15"/>
        <v>0</v>
      </c>
      <c r="J201" s="21">
        <f t="shared" si="15"/>
        <v>0</v>
      </c>
      <c r="K201" s="21">
        <f t="shared" si="15"/>
        <v>0</v>
      </c>
      <c r="L201" s="21">
        <f t="shared" si="15"/>
        <v>0</v>
      </c>
      <c r="M201" s="59">
        <f>M203+M205+M206+M207</f>
        <v>0</v>
      </c>
    </row>
    <row r="202" spans="1:13" ht="143.25" hidden="1" customHeight="1" x14ac:dyDescent="0.25">
      <c r="B202" s="12" t="s">
        <v>271</v>
      </c>
      <c r="C202" s="12" t="s">
        <v>273</v>
      </c>
      <c r="D202" s="12" t="s">
        <v>237</v>
      </c>
      <c r="E202" s="2" t="s">
        <v>272</v>
      </c>
      <c r="F202" s="85" t="s">
        <v>274</v>
      </c>
      <c r="G202" s="61"/>
      <c r="H202" s="61"/>
      <c r="I202" s="61"/>
      <c r="J202" s="21"/>
      <c r="K202" s="21"/>
      <c r="L202" s="21"/>
      <c r="M202" s="83"/>
    </row>
    <row r="203" spans="1:13" ht="70.5" hidden="1" customHeight="1" x14ac:dyDescent="0.25">
      <c r="B203" s="12" t="s">
        <v>141</v>
      </c>
      <c r="C203" s="12" t="s">
        <v>142</v>
      </c>
      <c r="D203" s="26" t="s">
        <v>143</v>
      </c>
      <c r="E203" s="8" t="s">
        <v>240</v>
      </c>
      <c r="F203" s="85" t="s">
        <v>275</v>
      </c>
      <c r="G203" s="61"/>
      <c r="H203" s="61"/>
      <c r="I203" s="61"/>
      <c r="J203" s="61"/>
      <c r="K203" s="61"/>
      <c r="L203" s="61"/>
    </row>
    <row r="204" spans="1:13" ht="70.5" hidden="1" customHeight="1" x14ac:dyDescent="0.25">
      <c r="B204" s="12" t="s">
        <v>145</v>
      </c>
      <c r="C204" s="12" t="s">
        <v>146</v>
      </c>
      <c r="D204" s="26" t="s">
        <v>143</v>
      </c>
      <c r="E204" s="8" t="s">
        <v>147</v>
      </c>
      <c r="F204" s="85" t="s">
        <v>278</v>
      </c>
      <c r="G204" s="61"/>
      <c r="H204" s="61"/>
      <c r="I204" s="61"/>
      <c r="J204" s="61"/>
      <c r="K204" s="61"/>
      <c r="L204" s="61"/>
    </row>
    <row r="205" spans="1:13" ht="33" hidden="1" customHeight="1" x14ac:dyDescent="0.25">
      <c r="B205" s="12" t="s">
        <v>241</v>
      </c>
      <c r="C205" s="12" t="s">
        <v>242</v>
      </c>
      <c r="D205" s="12" t="s">
        <v>143</v>
      </c>
      <c r="E205" s="2" t="s">
        <v>243</v>
      </c>
      <c r="F205" s="85" t="s">
        <v>276</v>
      </c>
      <c r="G205" s="61"/>
      <c r="H205" s="61"/>
      <c r="I205" s="61"/>
      <c r="J205" s="61"/>
      <c r="K205" s="61"/>
      <c r="L205" s="61"/>
    </row>
    <row r="206" spans="1:13" ht="45" hidden="1" customHeight="1" x14ac:dyDescent="0.25">
      <c r="B206" s="12" t="s">
        <v>133</v>
      </c>
      <c r="C206" s="12" t="s">
        <v>134</v>
      </c>
      <c r="D206" s="12" t="s">
        <v>135</v>
      </c>
      <c r="E206" s="2" t="s">
        <v>136</v>
      </c>
      <c r="F206" s="85" t="s">
        <v>277</v>
      </c>
      <c r="G206" s="61"/>
      <c r="H206" s="61"/>
      <c r="I206" s="61"/>
      <c r="J206" s="61"/>
      <c r="K206" s="61"/>
      <c r="L206" s="61"/>
    </row>
    <row r="207" spans="1:13" ht="13.5" hidden="1" customHeight="1" x14ac:dyDescent="0.25">
      <c r="B207" s="12" t="s">
        <v>248</v>
      </c>
      <c r="C207" s="12" t="s">
        <v>249</v>
      </c>
      <c r="D207" s="12" t="s">
        <v>151</v>
      </c>
      <c r="E207" s="2" t="s">
        <v>152</v>
      </c>
      <c r="F207" s="85" t="s">
        <v>250</v>
      </c>
      <c r="G207" s="61"/>
      <c r="H207" s="61"/>
      <c r="I207" s="61"/>
      <c r="J207" s="61"/>
      <c r="K207" s="61"/>
      <c r="L207" s="61"/>
    </row>
    <row r="208" spans="1:13" ht="63.75" hidden="1" customHeight="1" x14ac:dyDescent="0.25">
      <c r="B208" s="12"/>
      <c r="C208" s="12"/>
      <c r="D208" s="12"/>
      <c r="E208" s="2"/>
      <c r="F208" s="169" t="s">
        <v>317</v>
      </c>
      <c r="G208" s="61">
        <f t="shared" ref="G208:L208" si="16">G210+G211+G212+G213+G209</f>
        <v>0</v>
      </c>
      <c r="H208" s="61">
        <f t="shared" si="16"/>
        <v>0</v>
      </c>
      <c r="I208" s="61">
        <f t="shared" si="16"/>
        <v>0</v>
      </c>
      <c r="J208" s="61">
        <f t="shared" si="16"/>
        <v>0</v>
      </c>
      <c r="K208" s="61">
        <f t="shared" si="16"/>
        <v>0</v>
      </c>
      <c r="L208" s="61">
        <f t="shared" si="16"/>
        <v>0</v>
      </c>
    </row>
    <row r="209" spans="2:12" ht="45" hidden="1" customHeight="1" x14ac:dyDescent="0.25">
      <c r="B209" s="12" t="s">
        <v>324</v>
      </c>
      <c r="C209" s="12" t="s">
        <v>330</v>
      </c>
      <c r="D209" s="12"/>
      <c r="E209" s="2"/>
      <c r="F209" s="85" t="s">
        <v>422</v>
      </c>
      <c r="G209" s="61"/>
      <c r="H209" s="61"/>
      <c r="I209" s="61"/>
      <c r="J209" s="61"/>
      <c r="K209" s="61"/>
      <c r="L209" s="61"/>
    </row>
    <row r="210" spans="2:12" ht="84.75" hidden="1" customHeight="1" x14ac:dyDescent="0.25">
      <c r="B210" s="12" t="s">
        <v>133</v>
      </c>
      <c r="C210" s="12" t="s">
        <v>134</v>
      </c>
      <c r="D210" s="12" t="s">
        <v>135</v>
      </c>
      <c r="E210" s="2" t="s">
        <v>136</v>
      </c>
      <c r="F210" s="85" t="s">
        <v>421</v>
      </c>
      <c r="G210" s="61"/>
      <c r="H210" s="61"/>
      <c r="I210" s="61"/>
      <c r="J210" s="61"/>
      <c r="K210" s="61"/>
      <c r="L210" s="61"/>
    </row>
    <row r="211" spans="2:12" ht="87" hidden="1" customHeight="1" x14ac:dyDescent="0.25">
      <c r="B211" s="12" t="s">
        <v>141</v>
      </c>
      <c r="C211" s="12" t="s">
        <v>142</v>
      </c>
      <c r="D211" s="12" t="s">
        <v>143</v>
      </c>
      <c r="E211" s="2" t="s">
        <v>423</v>
      </c>
      <c r="F211" s="85" t="s">
        <v>460</v>
      </c>
      <c r="G211" s="61"/>
      <c r="H211" s="61"/>
      <c r="I211" s="61"/>
      <c r="J211" s="61"/>
      <c r="K211" s="61"/>
      <c r="L211" s="61"/>
    </row>
    <row r="212" spans="2:12" ht="72" hidden="1" customHeight="1" x14ac:dyDescent="0.25">
      <c r="B212" s="12" t="s">
        <v>145</v>
      </c>
      <c r="C212" s="12" t="s">
        <v>146</v>
      </c>
      <c r="D212" s="12" t="s">
        <v>143</v>
      </c>
      <c r="E212" s="2" t="s">
        <v>147</v>
      </c>
      <c r="F212" s="85" t="s">
        <v>461</v>
      </c>
      <c r="G212" s="61"/>
      <c r="H212" s="61"/>
      <c r="I212" s="61"/>
      <c r="J212" s="61"/>
      <c r="K212" s="61"/>
      <c r="L212" s="61"/>
    </row>
    <row r="213" spans="2:12" ht="49.5" hidden="1" customHeight="1" x14ac:dyDescent="0.25">
      <c r="B213" s="12" t="s">
        <v>248</v>
      </c>
      <c r="C213" s="12" t="s">
        <v>249</v>
      </c>
      <c r="D213" s="12" t="s">
        <v>151</v>
      </c>
      <c r="E213" s="2" t="s">
        <v>152</v>
      </c>
      <c r="F213" s="85" t="s">
        <v>462</v>
      </c>
      <c r="G213" s="61"/>
      <c r="H213" s="61"/>
      <c r="I213" s="61"/>
      <c r="J213" s="61"/>
      <c r="K213" s="61"/>
      <c r="L213" s="61"/>
    </row>
    <row r="214" spans="2:12" ht="70.5" hidden="1" customHeight="1" x14ac:dyDescent="0.25">
      <c r="B214" s="12"/>
      <c r="C214" s="12"/>
      <c r="D214" s="12"/>
      <c r="E214" s="2"/>
      <c r="F214" s="169" t="s">
        <v>312</v>
      </c>
      <c r="G214" s="21">
        <f t="shared" ref="G214:L214" si="17">G216+G217+G218+G219+G220+G221+G215</f>
        <v>0</v>
      </c>
      <c r="H214" s="21">
        <f t="shared" si="17"/>
        <v>0</v>
      </c>
      <c r="I214" s="21">
        <f>I216+I217+I218+I219+I220+I221+I215</f>
        <v>0</v>
      </c>
      <c r="J214" s="21">
        <f t="shared" si="17"/>
        <v>0</v>
      </c>
      <c r="K214" s="21">
        <f t="shared" si="17"/>
        <v>0</v>
      </c>
      <c r="L214" s="21">
        <f t="shared" si="17"/>
        <v>0</v>
      </c>
    </row>
    <row r="215" spans="2:12" ht="73.5" hidden="1" customHeight="1" x14ac:dyDescent="0.25">
      <c r="B215" s="6" t="s">
        <v>349</v>
      </c>
      <c r="C215" s="6" t="s">
        <v>347</v>
      </c>
      <c r="D215" s="6" t="s">
        <v>334</v>
      </c>
      <c r="E215" s="8" t="s">
        <v>356</v>
      </c>
      <c r="F215" s="24" t="s">
        <v>322</v>
      </c>
      <c r="G215" s="61"/>
      <c r="H215" s="61"/>
      <c r="I215" s="61"/>
      <c r="J215" s="61"/>
      <c r="K215" s="61"/>
      <c r="L215" s="61"/>
    </row>
    <row r="216" spans="2:12" ht="104.25" hidden="1" customHeight="1" x14ac:dyDescent="0.25">
      <c r="B216" s="12" t="s">
        <v>271</v>
      </c>
      <c r="C216" s="12" t="s">
        <v>273</v>
      </c>
      <c r="D216" s="12" t="s">
        <v>237</v>
      </c>
      <c r="E216" s="2" t="s">
        <v>272</v>
      </c>
      <c r="F216" s="85" t="s">
        <v>331</v>
      </c>
      <c r="G216" s="61"/>
      <c r="H216" s="61"/>
      <c r="I216" s="61"/>
      <c r="J216" s="61"/>
      <c r="K216" s="61"/>
      <c r="L216" s="61"/>
    </row>
    <row r="217" spans="2:12" ht="43.5" hidden="1" customHeight="1" x14ac:dyDescent="0.25">
      <c r="B217" s="12" t="s">
        <v>326</v>
      </c>
      <c r="C217" s="12" t="s">
        <v>323</v>
      </c>
      <c r="D217" s="12" t="s">
        <v>430</v>
      </c>
      <c r="E217" s="2" t="s">
        <v>431</v>
      </c>
      <c r="F217" s="85" t="s">
        <v>331</v>
      </c>
      <c r="G217" s="61"/>
      <c r="H217" s="61"/>
      <c r="I217" s="61"/>
      <c r="J217" s="61"/>
      <c r="K217" s="61"/>
      <c r="L217" s="61"/>
    </row>
    <row r="218" spans="2:12" ht="43.5" hidden="1" customHeight="1" x14ac:dyDescent="0.25">
      <c r="B218" s="12" t="s">
        <v>324</v>
      </c>
      <c r="C218" s="12" t="s">
        <v>330</v>
      </c>
      <c r="D218" s="12" t="s">
        <v>430</v>
      </c>
      <c r="E218" s="2" t="s">
        <v>429</v>
      </c>
      <c r="F218" s="85" t="s">
        <v>331</v>
      </c>
      <c r="G218" s="61"/>
      <c r="H218" s="61"/>
      <c r="I218" s="61"/>
      <c r="J218" s="61"/>
      <c r="K218" s="61"/>
      <c r="L218" s="61"/>
    </row>
    <row r="219" spans="2:12" ht="81.75" hidden="1" customHeight="1" x14ac:dyDescent="0.25">
      <c r="B219" s="12" t="s">
        <v>327</v>
      </c>
      <c r="C219" s="12" t="s">
        <v>329</v>
      </c>
      <c r="D219" s="12" t="s">
        <v>428</v>
      </c>
      <c r="E219" s="2" t="s">
        <v>427</v>
      </c>
      <c r="F219" s="85" t="s">
        <v>331</v>
      </c>
      <c r="G219" s="61"/>
      <c r="H219" s="61"/>
      <c r="I219" s="61"/>
      <c r="J219" s="61"/>
      <c r="K219" s="61"/>
      <c r="L219" s="61"/>
    </row>
    <row r="220" spans="2:12" ht="75.75" hidden="1" customHeight="1" x14ac:dyDescent="0.25">
      <c r="B220" s="12" t="s">
        <v>325</v>
      </c>
      <c r="C220" s="12" t="s">
        <v>328</v>
      </c>
      <c r="D220" s="12" t="s">
        <v>135</v>
      </c>
      <c r="E220" s="2" t="s">
        <v>426</v>
      </c>
      <c r="F220" s="85" t="s">
        <v>331</v>
      </c>
      <c r="G220" s="61"/>
      <c r="H220" s="61"/>
      <c r="I220" s="61"/>
      <c r="J220" s="61"/>
      <c r="K220" s="61"/>
      <c r="L220" s="61"/>
    </row>
    <row r="221" spans="2:12" ht="88.5" hidden="1" customHeight="1" x14ac:dyDescent="0.25">
      <c r="B221" s="12" t="s">
        <v>241</v>
      </c>
      <c r="C221" s="12" t="s">
        <v>242</v>
      </c>
      <c r="D221" s="12" t="s">
        <v>425</v>
      </c>
      <c r="E221" s="2" t="s">
        <v>424</v>
      </c>
      <c r="F221" s="85" t="s">
        <v>331</v>
      </c>
      <c r="G221" s="61"/>
      <c r="H221" s="61"/>
      <c r="I221" s="61"/>
      <c r="J221" s="61"/>
      <c r="K221" s="61"/>
      <c r="L221" s="61"/>
    </row>
    <row r="222" spans="2:12" ht="44.45" customHeight="1" x14ac:dyDescent="0.3">
      <c r="B222" s="12"/>
      <c r="C222" s="12"/>
      <c r="D222" s="12"/>
      <c r="E222" s="2"/>
      <c r="F222" s="175" t="s">
        <v>600</v>
      </c>
      <c r="G222" s="134">
        <f t="shared" ref="G222:L222" si="18">G223+G224</f>
        <v>22000</v>
      </c>
      <c r="H222" s="134">
        <f t="shared" si="18"/>
        <v>22000</v>
      </c>
      <c r="I222" s="134">
        <f t="shared" si="18"/>
        <v>2000</v>
      </c>
      <c r="J222" s="134">
        <f t="shared" si="18"/>
        <v>43000</v>
      </c>
      <c r="K222" s="134">
        <f t="shared" si="18"/>
        <v>43000</v>
      </c>
      <c r="L222" s="134">
        <f t="shared" si="18"/>
        <v>42930</v>
      </c>
    </row>
    <row r="223" spans="2:12" ht="58.15" customHeight="1" x14ac:dyDescent="0.25">
      <c r="B223" s="12" t="s">
        <v>327</v>
      </c>
      <c r="C223" s="12" t="s">
        <v>329</v>
      </c>
      <c r="D223" s="12" t="s">
        <v>428</v>
      </c>
      <c r="E223" s="2" t="s">
        <v>427</v>
      </c>
      <c r="F223" s="85" t="s">
        <v>601</v>
      </c>
      <c r="G223" s="61">
        <v>2000</v>
      </c>
      <c r="H223" s="61">
        <v>2000</v>
      </c>
      <c r="I223" s="61">
        <v>2000</v>
      </c>
      <c r="J223" s="61">
        <v>43000</v>
      </c>
      <c r="K223" s="61">
        <v>43000</v>
      </c>
      <c r="L223" s="61">
        <v>42930</v>
      </c>
    </row>
    <row r="224" spans="2:12" ht="73.150000000000006" customHeight="1" x14ac:dyDescent="0.25">
      <c r="B224" s="12" t="s">
        <v>145</v>
      </c>
      <c r="C224" s="12" t="s">
        <v>146</v>
      </c>
      <c r="D224" s="12" t="s">
        <v>143</v>
      </c>
      <c r="E224" s="2" t="s">
        <v>147</v>
      </c>
      <c r="F224" s="85" t="s">
        <v>615</v>
      </c>
      <c r="G224" s="61">
        <v>20000</v>
      </c>
      <c r="H224" s="61">
        <v>20000</v>
      </c>
      <c r="I224" s="21">
        <v>0</v>
      </c>
      <c r="J224" s="21"/>
      <c r="K224" s="21"/>
      <c r="L224" s="21"/>
    </row>
    <row r="225" spans="1:13" s="68" customFormat="1" ht="36.6" customHeight="1" x14ac:dyDescent="0.3">
      <c r="A225" s="67"/>
      <c r="B225" s="15"/>
      <c r="C225" s="15"/>
      <c r="D225" s="15"/>
      <c r="E225" s="32" t="s">
        <v>6</v>
      </c>
      <c r="F225" s="175"/>
      <c r="G225" s="134">
        <f t="shared" ref="G225:L225" si="19">G222+G193+G189</f>
        <v>1900915</v>
      </c>
      <c r="H225" s="134">
        <f t="shared" si="19"/>
        <v>1808415</v>
      </c>
      <c r="I225" s="134">
        <f t="shared" si="19"/>
        <v>1395745.4100000001</v>
      </c>
      <c r="J225" s="134">
        <f t="shared" si="19"/>
        <v>1294000</v>
      </c>
      <c r="K225" s="134">
        <f t="shared" si="19"/>
        <v>1294000</v>
      </c>
      <c r="L225" s="134">
        <f t="shared" si="19"/>
        <v>85930</v>
      </c>
    </row>
    <row r="226" spans="1:13" ht="100.15" customHeight="1" x14ac:dyDescent="0.3">
      <c r="B226" s="143">
        <v>1200000</v>
      </c>
      <c r="C226" s="144"/>
      <c r="D226" s="144"/>
      <c r="E226" s="138" t="s">
        <v>175</v>
      </c>
      <c r="F226" s="177"/>
      <c r="G226" s="135"/>
      <c r="H226" s="135"/>
      <c r="I226" s="135"/>
      <c r="J226" s="135"/>
      <c r="K226" s="135"/>
      <c r="L226" s="135"/>
    </row>
    <row r="227" spans="1:13" ht="114" hidden="1" customHeight="1" x14ac:dyDescent="0.3">
      <c r="B227" s="27">
        <v>1210000</v>
      </c>
      <c r="C227" s="145"/>
      <c r="D227" s="145"/>
      <c r="E227" s="11" t="s">
        <v>176</v>
      </c>
      <c r="F227" s="177"/>
      <c r="G227" s="135"/>
      <c r="H227" s="135"/>
      <c r="I227" s="135"/>
      <c r="J227" s="135"/>
      <c r="K227" s="135"/>
      <c r="L227" s="135"/>
    </row>
    <row r="228" spans="1:13" ht="64.150000000000006" customHeight="1" x14ac:dyDescent="0.3">
      <c r="B228" s="14"/>
      <c r="C228" s="14"/>
      <c r="D228" s="14"/>
      <c r="E228" s="14"/>
      <c r="F228" s="175" t="s">
        <v>634</v>
      </c>
      <c r="G228" s="134">
        <f t="shared" ref="G228:L228" si="20">G242+G246+G249+G268+G269</f>
        <v>35028709.509999998</v>
      </c>
      <c r="H228" s="134">
        <f t="shared" si="20"/>
        <v>27106684.509999998</v>
      </c>
      <c r="I228" s="134">
        <f t="shared" si="20"/>
        <v>20891053.600000001</v>
      </c>
      <c r="J228" s="134">
        <f t="shared" si="20"/>
        <v>4201000</v>
      </c>
      <c r="K228" s="134">
        <f t="shared" si="20"/>
        <v>2701000</v>
      </c>
      <c r="L228" s="146">
        <f t="shared" si="20"/>
        <v>1078626.0900000001</v>
      </c>
      <c r="M228" s="36"/>
    </row>
    <row r="229" spans="1:13" ht="74.25" hidden="1" customHeight="1" x14ac:dyDescent="0.25">
      <c r="B229" s="6" t="s">
        <v>26</v>
      </c>
      <c r="C229" s="6" t="s">
        <v>27</v>
      </c>
      <c r="D229" s="6" t="s">
        <v>218</v>
      </c>
      <c r="E229" s="8" t="s">
        <v>28</v>
      </c>
      <c r="F229" s="85" t="s">
        <v>394</v>
      </c>
      <c r="G229" s="21">
        <f>G239+G240+G241</f>
        <v>0</v>
      </c>
      <c r="H229" s="21">
        <f>H239+H240+H241</f>
        <v>0</v>
      </c>
      <c r="I229" s="21">
        <f>I239+I240+I241</f>
        <v>0</v>
      </c>
      <c r="J229" s="21">
        <f>J230+J233+J231+J232+J234</f>
        <v>0</v>
      </c>
      <c r="K229" s="21">
        <f>K230+K233+K231+K232+K234</f>
        <v>0</v>
      </c>
      <c r="L229" s="21">
        <f>L230+L233+L231+L232+L234</f>
        <v>0</v>
      </c>
      <c r="M229" s="35">
        <f>M230+M233+M231+M232+M234</f>
        <v>0</v>
      </c>
    </row>
    <row r="230" spans="1:13" ht="54.75" hidden="1" customHeight="1" x14ac:dyDescent="0.25">
      <c r="B230" s="6"/>
      <c r="C230" s="6"/>
      <c r="D230" s="6"/>
      <c r="E230" s="8"/>
      <c r="F230" s="85" t="s">
        <v>284</v>
      </c>
      <c r="G230" s="61"/>
      <c r="H230" s="61"/>
      <c r="I230" s="61"/>
      <c r="J230" s="21"/>
      <c r="K230" s="21"/>
      <c r="L230" s="21"/>
    </row>
    <row r="231" spans="1:13" ht="46.5" hidden="1" customHeight="1" x14ac:dyDescent="0.25">
      <c r="B231" s="6"/>
      <c r="C231" s="6"/>
      <c r="D231" s="6"/>
      <c r="E231" s="8"/>
      <c r="F231" s="85" t="s">
        <v>284</v>
      </c>
      <c r="G231" s="61"/>
      <c r="H231" s="61"/>
      <c r="I231" s="61"/>
      <c r="J231" s="21"/>
      <c r="K231" s="21"/>
      <c r="L231" s="21"/>
    </row>
    <row r="232" spans="1:13" ht="46.5" hidden="1" customHeight="1" x14ac:dyDescent="0.25">
      <c r="B232" s="6"/>
      <c r="C232" s="6"/>
      <c r="D232" s="6"/>
      <c r="E232" s="8"/>
      <c r="F232" s="85" t="s">
        <v>284</v>
      </c>
      <c r="G232" s="61"/>
      <c r="H232" s="61"/>
      <c r="I232" s="61"/>
      <c r="J232" s="21"/>
      <c r="K232" s="21"/>
      <c r="L232" s="21"/>
    </row>
    <row r="233" spans="1:13" ht="48.75" hidden="1" customHeight="1" x14ac:dyDescent="0.25">
      <c r="B233" s="6"/>
      <c r="C233" s="6"/>
      <c r="D233" s="6"/>
      <c r="E233" s="8"/>
      <c r="F233" s="85" t="s">
        <v>284</v>
      </c>
      <c r="G233" s="61"/>
      <c r="H233" s="61"/>
      <c r="I233" s="61"/>
      <c r="J233" s="21"/>
      <c r="K233" s="21"/>
      <c r="L233" s="21"/>
    </row>
    <row r="234" spans="1:13" ht="38.25" hidden="1" customHeight="1" x14ac:dyDescent="0.25">
      <c r="B234" s="6"/>
      <c r="C234" s="6"/>
      <c r="D234" s="6"/>
      <c r="E234" s="8"/>
      <c r="F234" s="85" t="s">
        <v>284</v>
      </c>
      <c r="G234" s="61"/>
      <c r="H234" s="61"/>
      <c r="I234" s="61"/>
      <c r="J234" s="21"/>
      <c r="K234" s="21"/>
      <c r="L234" s="21"/>
    </row>
    <row r="235" spans="1:13" ht="78.75" hidden="1" customHeight="1" x14ac:dyDescent="0.25">
      <c r="B235" s="6"/>
      <c r="C235" s="6"/>
      <c r="D235" s="6"/>
      <c r="E235" s="8"/>
      <c r="F235" s="85" t="s">
        <v>284</v>
      </c>
      <c r="G235" s="61"/>
      <c r="H235" s="61"/>
      <c r="I235" s="61"/>
      <c r="J235" s="21"/>
      <c r="K235" s="21"/>
      <c r="L235" s="21"/>
    </row>
    <row r="236" spans="1:13" ht="78.75" hidden="1" customHeight="1" x14ac:dyDescent="0.25">
      <c r="B236" s="6"/>
      <c r="C236" s="6"/>
      <c r="D236" s="6"/>
      <c r="E236" s="8"/>
      <c r="F236" s="85" t="s">
        <v>284</v>
      </c>
      <c r="G236" s="88"/>
      <c r="H236" s="88"/>
      <c r="I236" s="88"/>
      <c r="J236" s="21"/>
      <c r="K236" s="21"/>
      <c r="L236" s="21"/>
    </row>
    <row r="237" spans="1:13" ht="41.25" hidden="1" customHeight="1" x14ac:dyDescent="0.25">
      <c r="B237" s="6"/>
      <c r="C237" s="6"/>
      <c r="D237" s="6"/>
      <c r="E237" s="8"/>
      <c r="F237" s="85" t="s">
        <v>284</v>
      </c>
      <c r="G237" s="61"/>
      <c r="H237" s="61"/>
      <c r="I237" s="61"/>
      <c r="J237" s="21"/>
      <c r="K237" s="21"/>
      <c r="L237" s="21"/>
    </row>
    <row r="238" spans="1:13" ht="42.75" hidden="1" customHeight="1" x14ac:dyDescent="0.25">
      <c r="B238" s="6"/>
      <c r="C238" s="6"/>
      <c r="D238" s="6"/>
      <c r="E238" s="8"/>
      <c r="F238" s="85" t="s">
        <v>284</v>
      </c>
      <c r="G238" s="61"/>
      <c r="H238" s="61"/>
      <c r="I238" s="61"/>
      <c r="J238" s="21"/>
      <c r="K238" s="21"/>
      <c r="L238" s="21"/>
    </row>
    <row r="239" spans="1:13" ht="42.75" hidden="1" customHeight="1" x14ac:dyDescent="0.25">
      <c r="B239" s="6"/>
      <c r="C239" s="6"/>
      <c r="D239" s="6"/>
      <c r="E239" s="8"/>
      <c r="F239" s="85" t="s">
        <v>393</v>
      </c>
      <c r="G239" s="61"/>
      <c r="H239" s="61"/>
      <c r="I239" s="61"/>
      <c r="J239" s="21"/>
      <c r="K239" s="21"/>
      <c r="L239" s="21"/>
    </row>
    <row r="240" spans="1:13" ht="42.75" hidden="1" customHeight="1" x14ac:dyDescent="0.25">
      <c r="B240" s="6"/>
      <c r="C240" s="6"/>
      <c r="D240" s="6"/>
      <c r="E240" s="8"/>
      <c r="F240" s="85" t="s">
        <v>392</v>
      </c>
      <c r="G240" s="61"/>
      <c r="H240" s="61"/>
      <c r="I240" s="61"/>
      <c r="J240" s="21"/>
      <c r="K240" s="21"/>
      <c r="L240" s="21"/>
    </row>
    <row r="241" spans="2:12" ht="76.5" hidden="1" customHeight="1" x14ac:dyDescent="0.25">
      <c r="B241" s="6"/>
      <c r="C241" s="6"/>
      <c r="D241" s="6"/>
      <c r="E241" s="8"/>
      <c r="F241" s="85" t="s">
        <v>447</v>
      </c>
      <c r="G241" s="61"/>
      <c r="H241" s="61"/>
      <c r="I241" s="61"/>
      <c r="J241" s="21"/>
      <c r="K241" s="21"/>
      <c r="L241" s="21"/>
    </row>
    <row r="242" spans="2:12" ht="63" x14ac:dyDescent="0.25">
      <c r="B242" s="6" t="s">
        <v>540</v>
      </c>
      <c r="C242" s="6" t="s">
        <v>541</v>
      </c>
      <c r="D242" s="6" t="s">
        <v>9</v>
      </c>
      <c r="E242" s="8" t="s">
        <v>539</v>
      </c>
      <c r="F242" s="85" t="s">
        <v>542</v>
      </c>
      <c r="G242" s="61">
        <f>G243+G244+G245</f>
        <v>675000</v>
      </c>
      <c r="H242" s="61">
        <f>H243+H244+H245</f>
        <v>675000</v>
      </c>
      <c r="I242" s="61">
        <f>I243+I244+I245</f>
        <v>6955.1</v>
      </c>
      <c r="J242" s="61"/>
      <c r="K242" s="21"/>
      <c r="L242" s="21"/>
    </row>
    <row r="243" spans="2:12" ht="63" x14ac:dyDescent="0.25">
      <c r="B243" s="6"/>
      <c r="C243" s="6"/>
      <c r="D243" s="6"/>
      <c r="E243" s="8"/>
      <c r="F243" s="85" t="s">
        <v>546</v>
      </c>
      <c r="G243" s="61">
        <v>155000</v>
      </c>
      <c r="H243" s="61">
        <v>155000</v>
      </c>
      <c r="I243" s="61">
        <v>2140.0300000000002</v>
      </c>
      <c r="J243" s="21"/>
      <c r="K243" s="21"/>
      <c r="L243" s="21"/>
    </row>
    <row r="244" spans="2:12" ht="69.599999999999994" customHeight="1" x14ac:dyDescent="0.25">
      <c r="B244" s="6"/>
      <c r="C244" s="6"/>
      <c r="D244" s="6"/>
      <c r="E244" s="8"/>
      <c r="F244" s="85" t="s">
        <v>544</v>
      </c>
      <c r="G244" s="61">
        <v>420000</v>
      </c>
      <c r="H244" s="61">
        <v>420000</v>
      </c>
      <c r="I244" s="61">
        <v>4815.07</v>
      </c>
      <c r="J244" s="21"/>
      <c r="K244" s="21"/>
      <c r="L244" s="21"/>
    </row>
    <row r="245" spans="2:12" ht="58.15" customHeight="1" x14ac:dyDescent="0.25">
      <c r="B245" s="6" t="s">
        <v>540</v>
      </c>
      <c r="C245" s="6" t="s">
        <v>541</v>
      </c>
      <c r="D245" s="6" t="s">
        <v>9</v>
      </c>
      <c r="E245" s="8" t="s">
        <v>539</v>
      </c>
      <c r="F245" s="85" t="s">
        <v>592</v>
      </c>
      <c r="G245" s="61">
        <v>100000</v>
      </c>
      <c r="H245" s="61">
        <v>100000</v>
      </c>
      <c r="I245" s="61">
        <v>0</v>
      </c>
      <c r="J245" s="21"/>
      <c r="K245" s="21"/>
      <c r="L245" s="21"/>
    </row>
    <row r="246" spans="2:12" ht="47.25" x14ac:dyDescent="0.25">
      <c r="B246" s="6" t="s">
        <v>403</v>
      </c>
      <c r="C246" s="6" t="s">
        <v>404</v>
      </c>
      <c r="D246" s="6" t="s">
        <v>9</v>
      </c>
      <c r="E246" s="8" t="s">
        <v>254</v>
      </c>
      <c r="F246" s="85" t="s">
        <v>545</v>
      </c>
      <c r="G246" s="61">
        <v>180000</v>
      </c>
      <c r="H246" s="61">
        <v>180000</v>
      </c>
      <c r="I246" s="21">
        <v>0</v>
      </c>
      <c r="J246" s="21"/>
      <c r="K246" s="21"/>
      <c r="L246" s="21"/>
    </row>
    <row r="247" spans="2:12" ht="145.5" hidden="1" customHeight="1" x14ac:dyDescent="0.25">
      <c r="B247" s="29"/>
      <c r="C247" s="29"/>
      <c r="D247" s="30"/>
      <c r="E247" s="8"/>
      <c r="F247" s="85"/>
      <c r="G247" s="61"/>
      <c r="H247" s="61"/>
      <c r="I247" s="61"/>
      <c r="J247" s="21"/>
      <c r="K247" s="21"/>
      <c r="L247" s="21"/>
    </row>
    <row r="248" spans="2:12" ht="67.5" hidden="1" customHeight="1" x14ac:dyDescent="0.25">
      <c r="B248" s="29"/>
      <c r="C248" s="29"/>
      <c r="D248" s="30"/>
      <c r="E248" s="8"/>
      <c r="F248" s="85"/>
      <c r="G248" s="61"/>
      <c r="H248" s="61"/>
      <c r="I248" s="61"/>
      <c r="J248" s="21"/>
      <c r="K248" s="21"/>
      <c r="L248" s="21"/>
    </row>
    <row r="249" spans="2:12" ht="31.5" x14ac:dyDescent="0.25">
      <c r="B249" s="6" t="s">
        <v>7</v>
      </c>
      <c r="C249" s="6" t="s">
        <v>8</v>
      </c>
      <c r="D249" s="7" t="s">
        <v>9</v>
      </c>
      <c r="E249" s="8" t="s">
        <v>10</v>
      </c>
      <c r="F249" s="85" t="s">
        <v>11</v>
      </c>
      <c r="G249" s="61">
        <f>G251+G254+G255+G259</f>
        <v>21673162</v>
      </c>
      <c r="H249" s="61">
        <f>H251+H254+H255+H259</f>
        <v>15389651</v>
      </c>
      <c r="I249" s="61">
        <f>I251+I254+I255+I259</f>
        <v>10695399.389999999</v>
      </c>
      <c r="J249" s="61">
        <f>J251+J254+J255+J259+J267</f>
        <v>1500000</v>
      </c>
      <c r="K249" s="61">
        <f>K251+K254+K255+K259+K267</f>
        <v>0</v>
      </c>
      <c r="L249" s="61">
        <f>L251+L254+L255+L259+L267</f>
        <v>0</v>
      </c>
    </row>
    <row r="250" spans="2:12" ht="111" hidden="1" customHeight="1" x14ac:dyDescent="0.25">
      <c r="B250" s="1"/>
      <c r="C250" s="1"/>
      <c r="D250" s="26"/>
      <c r="E250" s="2"/>
      <c r="F250" s="85"/>
      <c r="G250" s="158"/>
      <c r="H250" s="158"/>
      <c r="I250" s="158"/>
      <c r="J250" s="21"/>
      <c r="K250" s="21"/>
      <c r="L250" s="21"/>
    </row>
    <row r="251" spans="2:12" ht="47.25" x14ac:dyDescent="0.25">
      <c r="B251" s="1"/>
      <c r="C251" s="1"/>
      <c r="D251" s="1"/>
      <c r="E251" s="1"/>
      <c r="F251" s="85" t="s">
        <v>525</v>
      </c>
      <c r="G251" s="61">
        <f>15418900+10162</f>
        <v>15429062</v>
      </c>
      <c r="H251" s="61">
        <v>12251834</v>
      </c>
      <c r="I251" s="86">
        <v>10490860.65</v>
      </c>
      <c r="J251" s="61">
        <v>0</v>
      </c>
      <c r="K251" s="61">
        <v>0</v>
      </c>
      <c r="L251" s="61">
        <v>0</v>
      </c>
    </row>
    <row r="252" spans="2:12" hidden="1" x14ac:dyDescent="0.25">
      <c r="B252" s="1"/>
      <c r="C252" s="1"/>
      <c r="D252" s="1"/>
      <c r="E252" s="1"/>
      <c r="F252" s="85"/>
      <c r="G252" s="61"/>
      <c r="H252" s="61"/>
      <c r="I252" s="159"/>
      <c r="J252" s="61"/>
      <c r="K252" s="61"/>
      <c r="L252" s="61">
        <v>0</v>
      </c>
    </row>
    <row r="253" spans="2:12" hidden="1" x14ac:dyDescent="0.25">
      <c r="B253" s="1"/>
      <c r="C253" s="1"/>
      <c r="D253" s="1"/>
      <c r="E253" s="1"/>
      <c r="F253" s="85"/>
      <c r="G253" s="61"/>
      <c r="H253" s="61"/>
      <c r="I253" s="159"/>
      <c r="J253" s="61"/>
      <c r="K253" s="61"/>
      <c r="L253" s="61"/>
    </row>
    <row r="254" spans="2:12" ht="35.450000000000003" customHeight="1" x14ac:dyDescent="0.25">
      <c r="B254" s="1"/>
      <c r="C254" s="1"/>
      <c r="D254" s="1"/>
      <c r="E254" s="1"/>
      <c r="F254" s="85" t="s">
        <v>377</v>
      </c>
      <c r="G254" s="87">
        <f>2971817+3062283</f>
        <v>6034100</v>
      </c>
      <c r="H254" s="87">
        <v>2927817</v>
      </c>
      <c r="I254" s="86">
        <v>72609.929999999993</v>
      </c>
      <c r="J254" s="61">
        <v>0</v>
      </c>
      <c r="K254" s="61">
        <v>0</v>
      </c>
      <c r="L254" s="61">
        <v>0</v>
      </c>
    </row>
    <row r="255" spans="2:12" ht="33.6" customHeight="1" x14ac:dyDescent="0.25">
      <c r="B255" s="1"/>
      <c r="C255" s="1"/>
      <c r="D255" s="1"/>
      <c r="E255" s="1"/>
      <c r="F255" s="85" t="s">
        <v>535</v>
      </c>
      <c r="G255" s="87">
        <v>50000</v>
      </c>
      <c r="H255" s="87">
        <v>50000</v>
      </c>
      <c r="I255" s="86">
        <v>23812.36</v>
      </c>
      <c r="J255" s="61"/>
      <c r="K255" s="61"/>
      <c r="L255" s="61"/>
    </row>
    <row r="256" spans="2:12" ht="47.25" hidden="1" x14ac:dyDescent="0.25">
      <c r="B256" s="1"/>
      <c r="C256" s="1"/>
      <c r="D256" s="1"/>
      <c r="E256" s="1"/>
      <c r="F256" s="85" t="s">
        <v>480</v>
      </c>
      <c r="G256" s="87"/>
      <c r="H256" s="87"/>
      <c r="I256" s="86"/>
      <c r="J256" s="61">
        <v>0</v>
      </c>
      <c r="K256" s="61">
        <v>0</v>
      </c>
      <c r="L256" s="61">
        <v>0</v>
      </c>
    </row>
    <row r="257" spans="2:12" ht="31.5" hidden="1" x14ac:dyDescent="0.25">
      <c r="B257" s="1"/>
      <c r="C257" s="1"/>
      <c r="D257" s="1"/>
      <c r="E257" s="1"/>
      <c r="F257" s="85" t="s">
        <v>488</v>
      </c>
      <c r="G257" s="87"/>
      <c r="H257" s="87"/>
      <c r="I257" s="86"/>
      <c r="J257" s="61"/>
      <c r="K257" s="61"/>
      <c r="L257" s="61"/>
    </row>
    <row r="258" spans="2:12" ht="31.5" hidden="1" x14ac:dyDescent="0.25">
      <c r="B258" s="1"/>
      <c r="C258" s="1"/>
      <c r="D258" s="1"/>
      <c r="E258" s="1"/>
      <c r="F258" s="85" t="s">
        <v>489</v>
      </c>
      <c r="G258" s="87"/>
      <c r="H258" s="87"/>
      <c r="I258" s="86"/>
      <c r="J258" s="61"/>
      <c r="K258" s="61"/>
      <c r="L258" s="61"/>
    </row>
    <row r="259" spans="2:12" ht="39" customHeight="1" x14ac:dyDescent="0.25">
      <c r="B259" s="1"/>
      <c r="C259" s="1"/>
      <c r="D259" s="1"/>
      <c r="E259" s="1"/>
      <c r="F259" s="85" t="s">
        <v>536</v>
      </c>
      <c r="G259" s="87">
        <v>160000</v>
      </c>
      <c r="H259" s="87">
        <v>160000</v>
      </c>
      <c r="I259" s="86">
        <v>108116.45</v>
      </c>
      <c r="J259" s="61"/>
      <c r="K259" s="61"/>
      <c r="L259" s="61"/>
    </row>
    <row r="260" spans="2:12" hidden="1" x14ac:dyDescent="0.25">
      <c r="B260" s="1"/>
      <c r="C260" s="1"/>
      <c r="D260" s="1"/>
      <c r="E260" s="1"/>
      <c r="F260" s="85" t="s">
        <v>467</v>
      </c>
      <c r="G260" s="87"/>
      <c r="H260" s="87"/>
      <c r="I260" s="87"/>
      <c r="J260" s="61"/>
      <c r="K260" s="61"/>
      <c r="L260" s="61"/>
    </row>
    <row r="261" spans="2:12" hidden="1" x14ac:dyDescent="0.25">
      <c r="B261" s="1"/>
      <c r="C261" s="1"/>
      <c r="D261" s="1"/>
      <c r="E261" s="1"/>
      <c r="F261" s="85" t="s">
        <v>468</v>
      </c>
      <c r="G261" s="87"/>
      <c r="H261" s="87"/>
      <c r="I261" s="87"/>
      <c r="J261" s="61"/>
      <c r="K261" s="61"/>
      <c r="L261" s="61"/>
    </row>
    <row r="262" spans="2:12" ht="47.25" hidden="1" x14ac:dyDescent="0.25">
      <c r="B262" s="1"/>
      <c r="C262" s="1"/>
      <c r="D262" s="1"/>
      <c r="E262" s="1"/>
      <c r="F262" s="85" t="s">
        <v>469</v>
      </c>
      <c r="G262" s="87"/>
      <c r="H262" s="87"/>
      <c r="I262" s="87"/>
      <c r="J262" s="61"/>
      <c r="K262" s="61"/>
      <c r="L262" s="61"/>
    </row>
    <row r="263" spans="2:12" ht="31.5" hidden="1" x14ac:dyDescent="0.25">
      <c r="B263" s="1"/>
      <c r="C263" s="1"/>
      <c r="D263" s="1"/>
      <c r="E263" s="1"/>
      <c r="F263" s="85" t="s">
        <v>390</v>
      </c>
      <c r="G263" s="61"/>
      <c r="H263" s="61"/>
      <c r="I263" s="61"/>
      <c r="J263" s="61"/>
      <c r="K263" s="61"/>
      <c r="L263" s="61"/>
    </row>
    <row r="264" spans="2:12" ht="47.25" hidden="1" x14ac:dyDescent="0.25">
      <c r="B264" s="1"/>
      <c r="C264" s="1"/>
      <c r="D264" s="1"/>
      <c r="E264" s="1"/>
      <c r="F264" s="85" t="s">
        <v>391</v>
      </c>
      <c r="G264" s="61"/>
      <c r="H264" s="61"/>
      <c r="I264" s="61"/>
      <c r="J264" s="61"/>
      <c r="K264" s="61"/>
      <c r="L264" s="61"/>
    </row>
    <row r="265" spans="2:12" hidden="1" x14ac:dyDescent="0.25">
      <c r="B265" s="1"/>
      <c r="C265" s="1"/>
      <c r="D265" s="1"/>
      <c r="E265" s="1"/>
      <c r="F265" s="85"/>
      <c r="G265" s="61"/>
      <c r="H265" s="61"/>
      <c r="I265" s="61"/>
      <c r="J265" s="61"/>
      <c r="K265" s="61"/>
      <c r="L265" s="61"/>
    </row>
    <row r="266" spans="2:12" hidden="1" x14ac:dyDescent="0.25">
      <c r="B266" s="1"/>
      <c r="C266" s="1"/>
      <c r="D266" s="1"/>
      <c r="E266" s="1"/>
      <c r="F266" s="85" t="s">
        <v>446</v>
      </c>
      <c r="G266" s="61"/>
      <c r="H266" s="61"/>
      <c r="I266" s="61"/>
      <c r="J266" s="61"/>
      <c r="K266" s="61"/>
      <c r="L266" s="61"/>
    </row>
    <row r="267" spans="2:12" ht="39" customHeight="1" x14ac:dyDescent="0.25">
      <c r="B267" s="1"/>
      <c r="C267" s="1"/>
      <c r="D267" s="1"/>
      <c r="E267" s="1"/>
      <c r="F267" s="179" t="s">
        <v>569</v>
      </c>
      <c r="G267" s="61"/>
      <c r="H267" s="61"/>
      <c r="I267" s="61"/>
      <c r="J267" s="61">
        <v>1500000</v>
      </c>
      <c r="K267" s="61">
        <v>0</v>
      </c>
      <c r="L267" s="61">
        <v>0</v>
      </c>
    </row>
    <row r="268" spans="2:12" ht="63" x14ac:dyDescent="0.25">
      <c r="B268" s="1">
        <v>1217310</v>
      </c>
      <c r="C268" s="1">
        <v>7310</v>
      </c>
      <c r="D268" s="26" t="s">
        <v>15</v>
      </c>
      <c r="E268" s="2" t="s">
        <v>192</v>
      </c>
      <c r="F268" s="85" t="s">
        <v>568</v>
      </c>
      <c r="G268" s="61"/>
      <c r="H268" s="61"/>
      <c r="I268" s="61"/>
      <c r="J268" s="61">
        <f>1734000+967000</f>
        <v>2701000</v>
      </c>
      <c r="K268" s="61">
        <f>1734000+967000</f>
        <v>2701000</v>
      </c>
      <c r="L268" s="61">
        <v>1078626.0900000001</v>
      </c>
    </row>
    <row r="269" spans="2:12" ht="31.5" x14ac:dyDescent="0.25">
      <c r="B269" s="3">
        <v>1217693</v>
      </c>
      <c r="C269" s="3">
        <v>7693</v>
      </c>
      <c r="D269" s="4" t="s">
        <v>4</v>
      </c>
      <c r="E269" s="5" t="s">
        <v>12</v>
      </c>
      <c r="F269" s="85" t="s">
        <v>493</v>
      </c>
      <c r="G269" s="21">
        <f>G271+G338+G339+G340</f>
        <v>12500547.51</v>
      </c>
      <c r="H269" s="21">
        <f>H271+H338+H339+H340</f>
        <v>10862033.51</v>
      </c>
      <c r="I269" s="21">
        <f>I271+I338+I339+I340</f>
        <v>10188699.110000001</v>
      </c>
      <c r="J269" s="21">
        <v>0</v>
      </c>
      <c r="K269" s="21">
        <v>0</v>
      </c>
      <c r="L269" s="21">
        <v>0</v>
      </c>
    </row>
    <row r="270" spans="2:12" ht="30.75" hidden="1" customHeight="1" x14ac:dyDescent="0.25">
      <c r="B270" s="1"/>
      <c r="C270" s="1"/>
      <c r="D270" s="1"/>
      <c r="E270" s="1"/>
      <c r="F270" s="85" t="s">
        <v>293</v>
      </c>
      <c r="G270" s="61"/>
      <c r="H270" s="61"/>
      <c r="I270" s="61"/>
      <c r="J270" s="61">
        <v>0</v>
      </c>
      <c r="K270" s="61">
        <v>0</v>
      </c>
      <c r="L270" s="61">
        <v>0</v>
      </c>
    </row>
    <row r="271" spans="2:12" ht="46.15" customHeight="1" x14ac:dyDescent="0.25">
      <c r="B271" s="1"/>
      <c r="C271" s="1"/>
      <c r="D271" s="1"/>
      <c r="E271" s="1"/>
      <c r="F271" s="85" t="s">
        <v>294</v>
      </c>
      <c r="G271" s="61">
        <v>3277000</v>
      </c>
      <c r="H271" s="61">
        <v>1638486</v>
      </c>
      <c r="I271" s="61">
        <v>1638480.12</v>
      </c>
      <c r="J271" s="61">
        <v>0</v>
      </c>
      <c r="K271" s="61">
        <v>0</v>
      </c>
      <c r="L271" s="61">
        <v>0</v>
      </c>
    </row>
    <row r="272" spans="2:12" ht="26.25" hidden="1" customHeight="1" x14ac:dyDescent="0.25">
      <c r="B272" s="1"/>
      <c r="C272" s="1"/>
      <c r="D272" s="1"/>
      <c r="E272" s="1"/>
      <c r="F272" s="85"/>
      <c r="G272" s="61"/>
      <c r="H272" s="61"/>
      <c r="I272" s="61"/>
      <c r="J272" s="61"/>
      <c r="K272" s="61"/>
      <c r="L272" s="61"/>
    </row>
    <row r="273" spans="2:12" ht="26.25" hidden="1" customHeight="1" x14ac:dyDescent="0.25">
      <c r="B273" s="1"/>
      <c r="C273" s="1"/>
      <c r="D273" s="1"/>
      <c r="E273" s="1"/>
      <c r="F273" s="85"/>
      <c r="G273" s="61"/>
      <c r="H273" s="61"/>
      <c r="I273" s="61"/>
      <c r="J273" s="61"/>
      <c r="K273" s="61"/>
      <c r="L273" s="61"/>
    </row>
    <row r="274" spans="2:12" ht="26.25" hidden="1" customHeight="1" x14ac:dyDescent="0.25">
      <c r="B274" s="31"/>
      <c r="C274" s="1"/>
      <c r="D274" s="12"/>
      <c r="E274" s="2"/>
      <c r="F274" s="85"/>
      <c r="G274" s="88"/>
      <c r="H274" s="88"/>
      <c r="I274" s="88"/>
      <c r="J274" s="61"/>
      <c r="K274" s="61"/>
      <c r="L274" s="61"/>
    </row>
    <row r="275" spans="2:12" ht="26.25" hidden="1" customHeight="1" x14ac:dyDescent="0.25">
      <c r="B275" s="1"/>
      <c r="C275" s="1"/>
      <c r="D275" s="1"/>
      <c r="E275" s="2"/>
      <c r="F275" s="85"/>
      <c r="G275" s="61"/>
      <c r="H275" s="61"/>
      <c r="I275" s="61"/>
      <c r="J275" s="61"/>
      <c r="K275" s="61"/>
      <c r="L275" s="61"/>
    </row>
    <row r="276" spans="2:12" ht="26.25" hidden="1" customHeight="1" x14ac:dyDescent="0.25">
      <c r="B276" s="1"/>
      <c r="C276" s="1"/>
      <c r="D276" s="1"/>
      <c r="E276" s="2"/>
      <c r="F276" s="85"/>
      <c r="G276" s="61"/>
      <c r="H276" s="61"/>
      <c r="I276" s="61"/>
      <c r="J276" s="61"/>
      <c r="K276" s="61"/>
      <c r="L276" s="61"/>
    </row>
    <row r="277" spans="2:12" ht="26.25" hidden="1" customHeight="1" x14ac:dyDescent="0.25">
      <c r="B277" s="1"/>
      <c r="C277" s="1"/>
      <c r="D277" s="1"/>
      <c r="E277" s="2"/>
      <c r="F277" s="85"/>
      <c r="G277" s="61"/>
      <c r="H277" s="61"/>
      <c r="I277" s="61"/>
      <c r="J277" s="61"/>
      <c r="K277" s="61"/>
      <c r="L277" s="61"/>
    </row>
    <row r="278" spans="2:12" ht="26.25" hidden="1" customHeight="1" x14ac:dyDescent="0.25">
      <c r="B278" s="1"/>
      <c r="C278" s="1"/>
      <c r="D278" s="1"/>
      <c r="E278" s="2"/>
      <c r="F278" s="85"/>
      <c r="G278" s="61"/>
      <c r="H278" s="61"/>
      <c r="I278" s="61"/>
      <c r="J278" s="61"/>
      <c r="K278" s="61"/>
      <c r="L278" s="61"/>
    </row>
    <row r="279" spans="2:12" ht="26.25" hidden="1" customHeight="1" x14ac:dyDescent="0.25">
      <c r="B279" s="1"/>
      <c r="C279" s="1"/>
      <c r="D279" s="1"/>
      <c r="E279" s="2"/>
      <c r="F279" s="85"/>
      <c r="G279" s="61"/>
      <c r="H279" s="61"/>
      <c r="I279" s="61"/>
      <c r="J279" s="61"/>
      <c r="K279" s="61"/>
      <c r="L279" s="61"/>
    </row>
    <row r="280" spans="2:12" ht="26.25" hidden="1" customHeight="1" x14ac:dyDescent="0.25">
      <c r="B280" s="1"/>
      <c r="C280" s="1"/>
      <c r="D280" s="1"/>
      <c r="E280" s="2"/>
      <c r="F280" s="85"/>
      <c r="G280" s="61"/>
      <c r="H280" s="61"/>
      <c r="I280" s="61"/>
      <c r="J280" s="61"/>
      <c r="K280" s="61"/>
      <c r="L280" s="61"/>
    </row>
    <row r="281" spans="2:12" ht="26.25" hidden="1" customHeight="1" x14ac:dyDescent="0.25">
      <c r="B281" s="1"/>
      <c r="C281" s="1"/>
      <c r="D281" s="1"/>
      <c r="E281" s="2"/>
      <c r="F281" s="85"/>
      <c r="G281" s="61"/>
      <c r="H281" s="61"/>
      <c r="I281" s="61"/>
      <c r="J281" s="61"/>
      <c r="K281" s="61"/>
      <c r="L281" s="61"/>
    </row>
    <row r="282" spans="2:12" ht="26.25" hidden="1" customHeight="1" x14ac:dyDescent="0.25">
      <c r="B282" s="1"/>
      <c r="C282" s="1"/>
      <c r="D282" s="1"/>
      <c r="E282" s="2"/>
      <c r="F282" s="85"/>
      <c r="G282" s="61"/>
      <c r="H282" s="61"/>
      <c r="I282" s="61"/>
      <c r="J282" s="61"/>
      <c r="K282" s="61"/>
      <c r="L282" s="61"/>
    </row>
    <row r="283" spans="2:12" ht="26.25" hidden="1" customHeight="1" x14ac:dyDescent="0.25">
      <c r="B283" s="1"/>
      <c r="C283" s="1"/>
      <c r="D283" s="1"/>
      <c r="E283" s="2"/>
      <c r="F283" s="85"/>
      <c r="G283" s="61"/>
      <c r="H283" s="61"/>
      <c r="I283" s="61"/>
      <c r="J283" s="61"/>
      <c r="K283" s="61"/>
      <c r="L283" s="61"/>
    </row>
    <row r="284" spans="2:12" ht="26.25" hidden="1" customHeight="1" x14ac:dyDescent="0.25">
      <c r="B284" s="1"/>
      <c r="C284" s="1"/>
      <c r="D284" s="1"/>
      <c r="E284" s="2"/>
      <c r="F284" s="85"/>
      <c r="G284" s="61"/>
      <c r="H284" s="61"/>
      <c r="I284" s="61"/>
      <c r="J284" s="61"/>
      <c r="K284" s="61"/>
      <c r="L284" s="61"/>
    </row>
    <row r="285" spans="2:12" ht="26.25" hidden="1" customHeight="1" x14ac:dyDescent="0.25">
      <c r="B285" s="1"/>
      <c r="C285" s="1"/>
      <c r="D285" s="1"/>
      <c r="E285" s="2"/>
      <c r="F285" s="85"/>
      <c r="G285" s="61"/>
      <c r="H285" s="61"/>
      <c r="I285" s="61"/>
      <c r="J285" s="61"/>
      <c r="K285" s="61"/>
      <c r="L285" s="61"/>
    </row>
    <row r="286" spans="2:12" ht="26.25" hidden="1" customHeight="1" x14ac:dyDescent="0.25">
      <c r="B286" s="1"/>
      <c r="C286" s="1"/>
      <c r="D286" s="1"/>
      <c r="E286" s="2"/>
      <c r="F286" s="85"/>
      <c r="G286" s="61"/>
      <c r="H286" s="61"/>
      <c r="I286" s="61"/>
      <c r="J286" s="61"/>
      <c r="K286" s="61"/>
      <c r="L286" s="61"/>
    </row>
    <row r="287" spans="2:12" ht="26.25" hidden="1" customHeight="1" x14ac:dyDescent="0.25">
      <c r="B287" s="1"/>
      <c r="C287" s="1"/>
      <c r="D287" s="1"/>
      <c r="E287" s="2"/>
      <c r="F287" s="85"/>
      <c r="G287" s="61"/>
      <c r="H287" s="61"/>
      <c r="I287" s="61"/>
      <c r="J287" s="61"/>
      <c r="K287" s="61"/>
      <c r="L287" s="61"/>
    </row>
    <row r="288" spans="2:12" ht="26.25" hidden="1" customHeight="1" x14ac:dyDescent="0.25">
      <c r="B288" s="1"/>
      <c r="C288" s="1"/>
      <c r="D288" s="1"/>
      <c r="E288" s="2"/>
      <c r="F288" s="85"/>
      <c r="G288" s="61"/>
      <c r="H288" s="61"/>
      <c r="I288" s="61"/>
      <c r="J288" s="61"/>
      <c r="K288" s="61"/>
      <c r="L288" s="61"/>
    </row>
    <row r="289" spans="2:12" ht="26.25" hidden="1" customHeight="1" x14ac:dyDescent="0.25">
      <c r="B289" s="29"/>
      <c r="C289" s="30"/>
      <c r="D289" s="30"/>
      <c r="E289" s="8"/>
      <c r="F289" s="85"/>
      <c r="G289" s="61"/>
      <c r="H289" s="61"/>
      <c r="I289" s="61"/>
      <c r="J289" s="61"/>
      <c r="K289" s="61"/>
      <c r="L289" s="61"/>
    </row>
    <row r="290" spans="2:12" ht="26.25" hidden="1" customHeight="1" x14ac:dyDescent="0.25">
      <c r="B290" s="3"/>
      <c r="C290" s="3"/>
      <c r="D290" s="4"/>
      <c r="E290" s="5"/>
      <c r="F290" s="85"/>
      <c r="G290" s="21"/>
      <c r="H290" s="21"/>
      <c r="I290" s="21"/>
      <c r="J290" s="61"/>
      <c r="K290" s="61"/>
      <c r="L290" s="61"/>
    </row>
    <row r="291" spans="2:12" ht="26.25" hidden="1" customHeight="1" x14ac:dyDescent="0.25">
      <c r="B291" s="3"/>
      <c r="C291" s="3"/>
      <c r="D291" s="4"/>
      <c r="E291" s="5"/>
      <c r="F291" s="85"/>
      <c r="G291" s="89"/>
      <c r="H291" s="89"/>
      <c r="I291" s="89"/>
      <c r="J291" s="61"/>
      <c r="K291" s="61"/>
      <c r="L291" s="61"/>
    </row>
    <row r="292" spans="2:12" ht="26.25" hidden="1" customHeight="1" x14ac:dyDescent="0.25">
      <c r="B292" s="3"/>
      <c r="C292" s="3"/>
      <c r="D292" s="4"/>
      <c r="E292" s="5"/>
      <c r="F292" s="85"/>
      <c r="G292" s="61"/>
      <c r="H292" s="61"/>
      <c r="I292" s="61"/>
      <c r="J292" s="61"/>
      <c r="K292" s="61"/>
      <c r="L292" s="61"/>
    </row>
    <row r="293" spans="2:12" ht="26.25" hidden="1" customHeight="1" x14ac:dyDescent="0.25">
      <c r="B293" s="3"/>
      <c r="C293" s="3"/>
      <c r="D293" s="4"/>
      <c r="E293" s="5"/>
      <c r="F293" s="85"/>
      <c r="G293" s="61"/>
      <c r="H293" s="61"/>
      <c r="I293" s="61"/>
      <c r="J293" s="61"/>
      <c r="K293" s="61"/>
      <c r="L293" s="61"/>
    </row>
    <row r="294" spans="2:12" ht="26.25" hidden="1" customHeight="1" x14ac:dyDescent="0.25">
      <c r="B294" s="3"/>
      <c r="C294" s="3"/>
      <c r="D294" s="4"/>
      <c r="E294" s="5"/>
      <c r="F294" s="85"/>
      <c r="G294" s="61"/>
      <c r="H294" s="61"/>
      <c r="I294" s="61"/>
      <c r="J294" s="61"/>
      <c r="K294" s="61"/>
      <c r="L294" s="61"/>
    </row>
    <row r="295" spans="2:12" ht="26.25" hidden="1" customHeight="1" x14ac:dyDescent="0.25">
      <c r="B295" s="3"/>
      <c r="C295" s="3"/>
      <c r="D295" s="4"/>
      <c r="E295" s="5"/>
      <c r="F295" s="85"/>
      <c r="G295" s="61"/>
      <c r="H295" s="61"/>
      <c r="I295" s="61"/>
      <c r="J295" s="61"/>
      <c r="K295" s="61"/>
      <c r="L295" s="61"/>
    </row>
    <row r="296" spans="2:12" ht="26.25" hidden="1" customHeight="1" x14ac:dyDescent="0.25">
      <c r="B296" s="3"/>
      <c r="C296" s="3"/>
      <c r="D296" s="4"/>
      <c r="E296" s="5"/>
      <c r="F296" s="85"/>
      <c r="G296" s="61"/>
      <c r="H296" s="61"/>
      <c r="I296" s="61"/>
      <c r="J296" s="61"/>
      <c r="K296" s="61"/>
      <c r="L296" s="61"/>
    </row>
    <row r="297" spans="2:12" ht="26.25" hidden="1" customHeight="1" x14ac:dyDescent="0.25">
      <c r="B297" s="3"/>
      <c r="C297" s="3"/>
      <c r="D297" s="4"/>
      <c r="E297" s="5"/>
      <c r="F297" s="85"/>
      <c r="G297" s="61"/>
      <c r="H297" s="61"/>
      <c r="I297" s="61"/>
      <c r="J297" s="61"/>
      <c r="K297" s="61"/>
      <c r="L297" s="61"/>
    </row>
    <row r="298" spans="2:12" ht="26.25" hidden="1" customHeight="1" x14ac:dyDescent="0.25">
      <c r="B298" s="3"/>
      <c r="C298" s="3"/>
      <c r="D298" s="4"/>
      <c r="E298" s="5"/>
      <c r="F298" s="85"/>
      <c r="G298" s="61"/>
      <c r="H298" s="61"/>
      <c r="I298" s="61"/>
      <c r="J298" s="61"/>
      <c r="K298" s="61"/>
      <c r="L298" s="61"/>
    </row>
    <row r="299" spans="2:12" ht="26.25" hidden="1" customHeight="1" x14ac:dyDescent="0.25">
      <c r="B299" s="3"/>
      <c r="C299" s="3"/>
      <c r="D299" s="4"/>
      <c r="E299" s="5"/>
      <c r="F299" s="85"/>
      <c r="G299" s="61"/>
      <c r="H299" s="61"/>
      <c r="I299" s="61"/>
      <c r="J299" s="61"/>
      <c r="K299" s="61"/>
      <c r="L299" s="61"/>
    </row>
    <row r="300" spans="2:12" ht="26.25" hidden="1" customHeight="1" x14ac:dyDescent="0.25">
      <c r="B300" s="3"/>
      <c r="C300" s="3"/>
      <c r="D300" s="4"/>
      <c r="E300" s="5"/>
      <c r="F300" s="85"/>
      <c r="G300" s="61"/>
      <c r="H300" s="61"/>
      <c r="I300" s="61"/>
      <c r="J300" s="61"/>
      <c r="K300" s="61"/>
      <c r="L300" s="61"/>
    </row>
    <row r="301" spans="2:12" ht="26.25" hidden="1" customHeight="1" x14ac:dyDescent="0.25">
      <c r="B301" s="3"/>
      <c r="C301" s="3"/>
      <c r="D301" s="4"/>
      <c r="E301" s="5"/>
      <c r="F301" s="85"/>
      <c r="G301" s="21"/>
      <c r="H301" s="21"/>
      <c r="I301" s="21"/>
      <c r="J301" s="61"/>
      <c r="K301" s="61"/>
      <c r="L301" s="61"/>
    </row>
    <row r="302" spans="2:12" ht="26.25" hidden="1" customHeight="1" x14ac:dyDescent="0.25">
      <c r="B302" s="6"/>
      <c r="C302" s="6"/>
      <c r="D302" s="7"/>
      <c r="E302" s="1"/>
      <c r="F302" s="176"/>
      <c r="G302" s="90"/>
      <c r="H302" s="90"/>
      <c r="I302" s="90"/>
      <c r="J302" s="90"/>
      <c r="K302" s="90"/>
      <c r="L302" s="90"/>
    </row>
    <row r="303" spans="2:12" ht="26.25" hidden="1" customHeight="1" x14ac:dyDescent="0.25">
      <c r="B303" s="6"/>
      <c r="C303" s="6"/>
      <c r="D303" s="7"/>
      <c r="E303" s="2"/>
      <c r="F303" s="85"/>
      <c r="G303" s="61"/>
      <c r="H303" s="61"/>
      <c r="I303" s="61"/>
      <c r="J303" s="61"/>
      <c r="K303" s="61"/>
      <c r="L303" s="61"/>
    </row>
    <row r="304" spans="2:12" ht="26.25" hidden="1" customHeight="1" x14ac:dyDescent="0.25">
      <c r="B304" s="6"/>
      <c r="C304" s="6"/>
      <c r="D304" s="7"/>
      <c r="E304" s="1"/>
      <c r="F304" s="85"/>
      <c r="G304" s="61"/>
      <c r="H304" s="61"/>
      <c r="I304" s="61"/>
      <c r="J304" s="61"/>
      <c r="K304" s="61"/>
      <c r="L304" s="61"/>
    </row>
    <row r="305" spans="2:12" ht="26.25" hidden="1" customHeight="1" x14ac:dyDescent="0.25">
      <c r="B305" s="6"/>
      <c r="C305" s="6"/>
      <c r="D305" s="7"/>
      <c r="E305" s="1"/>
      <c r="F305" s="85"/>
      <c r="G305" s="61"/>
      <c r="H305" s="61"/>
      <c r="I305" s="61"/>
      <c r="J305" s="61"/>
      <c r="K305" s="61"/>
      <c r="L305" s="61"/>
    </row>
    <row r="306" spans="2:12" ht="52.5" hidden="1" customHeight="1" x14ac:dyDescent="0.25">
      <c r="B306" s="6"/>
      <c r="C306" s="6"/>
      <c r="D306" s="7"/>
      <c r="E306" s="1"/>
      <c r="F306" s="85" t="s">
        <v>366</v>
      </c>
      <c r="G306" s="61"/>
      <c r="H306" s="61"/>
      <c r="I306" s="61"/>
      <c r="J306" s="61"/>
      <c r="K306" s="61"/>
      <c r="L306" s="61"/>
    </row>
    <row r="307" spans="2:12" ht="52.5" hidden="1" customHeight="1" x14ac:dyDescent="0.25">
      <c r="B307" s="6"/>
      <c r="C307" s="6"/>
      <c r="D307" s="7"/>
      <c r="E307" s="1"/>
      <c r="F307" s="85" t="s">
        <v>367</v>
      </c>
      <c r="G307" s="61"/>
      <c r="H307" s="61"/>
      <c r="I307" s="61"/>
      <c r="J307" s="61"/>
      <c r="K307" s="61"/>
      <c r="L307" s="61"/>
    </row>
    <row r="308" spans="2:12" ht="52.5" hidden="1" customHeight="1" x14ac:dyDescent="0.25">
      <c r="B308" s="6"/>
      <c r="C308" s="6"/>
      <c r="D308" s="7"/>
      <c r="E308" s="1"/>
      <c r="F308" s="85" t="s">
        <v>368</v>
      </c>
      <c r="G308" s="61">
        <f>100000-100000</f>
        <v>0</v>
      </c>
      <c r="H308" s="61">
        <f>100000-100000</f>
        <v>0</v>
      </c>
      <c r="I308" s="61">
        <v>0</v>
      </c>
      <c r="J308" s="61"/>
      <c r="K308" s="61"/>
      <c r="L308" s="61"/>
    </row>
    <row r="309" spans="2:12" ht="78.75" hidden="1" customHeight="1" x14ac:dyDescent="0.25">
      <c r="B309" s="6"/>
      <c r="C309" s="6"/>
      <c r="D309" s="7"/>
      <c r="E309" s="1"/>
      <c r="F309" s="85" t="s">
        <v>475</v>
      </c>
      <c r="G309" s="61"/>
      <c r="H309" s="61"/>
      <c r="I309" s="61"/>
      <c r="J309" s="61"/>
      <c r="K309" s="61"/>
      <c r="L309" s="61"/>
    </row>
    <row r="310" spans="2:12" ht="78.75" hidden="1" customHeight="1" x14ac:dyDescent="0.25">
      <c r="B310" s="6"/>
      <c r="C310" s="6"/>
      <c r="D310" s="7"/>
      <c r="E310" s="1"/>
      <c r="F310" s="85" t="s">
        <v>389</v>
      </c>
      <c r="G310" s="61"/>
      <c r="H310" s="61"/>
      <c r="I310" s="61"/>
      <c r="J310" s="61"/>
      <c r="K310" s="61"/>
      <c r="L310" s="61"/>
    </row>
    <row r="311" spans="2:12" ht="26.25" hidden="1" customHeight="1" x14ac:dyDescent="0.25">
      <c r="B311" s="6"/>
      <c r="C311" s="6"/>
      <c r="D311" s="7"/>
      <c r="E311" s="1"/>
      <c r="F311" s="85"/>
      <c r="G311" s="61"/>
      <c r="H311" s="61"/>
      <c r="I311" s="61"/>
      <c r="J311" s="61"/>
      <c r="K311" s="61"/>
      <c r="L311" s="61"/>
    </row>
    <row r="312" spans="2:12" ht="78.75" hidden="1" customHeight="1" x14ac:dyDescent="0.25">
      <c r="B312" s="6"/>
      <c r="C312" s="6"/>
      <c r="D312" s="7"/>
      <c r="E312" s="1"/>
      <c r="F312" s="85" t="s">
        <v>465</v>
      </c>
      <c r="G312" s="61"/>
      <c r="H312" s="61"/>
      <c r="I312" s="61"/>
      <c r="J312" s="61"/>
      <c r="K312" s="61"/>
      <c r="L312" s="61"/>
    </row>
    <row r="313" spans="2:12" ht="52.5" hidden="1" customHeight="1" x14ac:dyDescent="0.25">
      <c r="B313" s="6"/>
      <c r="C313" s="6"/>
      <c r="D313" s="7"/>
      <c r="E313" s="1"/>
      <c r="F313" s="85" t="s">
        <v>466</v>
      </c>
      <c r="G313" s="61"/>
      <c r="H313" s="61"/>
      <c r="I313" s="61"/>
      <c r="J313" s="61"/>
      <c r="K313" s="61"/>
      <c r="L313" s="61"/>
    </row>
    <row r="314" spans="2:12" ht="105" hidden="1" customHeight="1" x14ac:dyDescent="0.25">
      <c r="B314" s="6"/>
      <c r="C314" s="6"/>
      <c r="D314" s="7"/>
      <c r="E314" s="1"/>
      <c r="F314" s="85" t="s">
        <v>474</v>
      </c>
      <c r="G314" s="61"/>
      <c r="H314" s="61"/>
      <c r="I314" s="61"/>
      <c r="J314" s="61"/>
      <c r="K314" s="61"/>
      <c r="L314" s="61"/>
    </row>
    <row r="315" spans="2:12" ht="56.25" hidden="1" customHeight="1" x14ac:dyDescent="0.25">
      <c r="B315" s="6" t="s">
        <v>13</v>
      </c>
      <c r="C315" s="6" t="s">
        <v>3</v>
      </c>
      <c r="D315" s="7" t="s">
        <v>4</v>
      </c>
      <c r="E315" s="8" t="s">
        <v>5</v>
      </c>
      <c r="F315" s="85" t="s">
        <v>378</v>
      </c>
      <c r="G315" s="91"/>
      <c r="H315" s="91"/>
      <c r="I315" s="91"/>
      <c r="J315" s="61"/>
      <c r="K315" s="61"/>
      <c r="L315" s="61"/>
    </row>
    <row r="316" spans="2:12" ht="56.25" hidden="1" customHeight="1" x14ac:dyDescent="0.25">
      <c r="B316" s="6" t="s">
        <v>13</v>
      </c>
      <c r="C316" s="6" t="s">
        <v>3</v>
      </c>
      <c r="D316" s="7" t="s">
        <v>4</v>
      </c>
      <c r="E316" s="8" t="s">
        <v>5</v>
      </c>
      <c r="F316" s="85" t="s">
        <v>388</v>
      </c>
      <c r="G316" s="91"/>
      <c r="H316" s="91"/>
      <c r="I316" s="91"/>
      <c r="J316" s="61"/>
      <c r="K316" s="61"/>
      <c r="L316" s="61"/>
    </row>
    <row r="317" spans="2:12" ht="76.5" hidden="1" customHeight="1" x14ac:dyDescent="0.25">
      <c r="B317" s="92"/>
      <c r="C317" s="92"/>
      <c r="D317" s="93"/>
      <c r="E317" s="2"/>
      <c r="F317" s="169" t="s">
        <v>312</v>
      </c>
      <c r="G317" s="94">
        <f>G319+G318</f>
        <v>0</v>
      </c>
      <c r="H317" s="94">
        <f>H319+H318</f>
        <v>0</v>
      </c>
      <c r="I317" s="94">
        <f>I319+I318</f>
        <v>0</v>
      </c>
      <c r="J317" s="61">
        <f>J319</f>
        <v>0</v>
      </c>
      <c r="K317" s="61">
        <f>K319</f>
        <v>0</v>
      </c>
      <c r="L317" s="61">
        <f>L319</f>
        <v>0</v>
      </c>
    </row>
    <row r="318" spans="2:12" ht="63.75" hidden="1" customHeight="1" x14ac:dyDescent="0.25">
      <c r="B318" s="6" t="s">
        <v>350</v>
      </c>
      <c r="C318" s="6" t="s">
        <v>347</v>
      </c>
      <c r="D318" s="6" t="s">
        <v>334</v>
      </c>
      <c r="E318" s="8" t="s">
        <v>356</v>
      </c>
      <c r="F318" s="85"/>
      <c r="G318" s="61"/>
      <c r="H318" s="61"/>
      <c r="I318" s="61"/>
      <c r="J318" s="61"/>
      <c r="K318" s="61"/>
      <c r="L318" s="61"/>
    </row>
    <row r="319" spans="2:12" ht="47.25" hidden="1" customHeight="1" x14ac:dyDescent="0.25">
      <c r="B319" s="6" t="s">
        <v>359</v>
      </c>
      <c r="C319" s="6" t="s">
        <v>165</v>
      </c>
      <c r="D319" s="7" t="s">
        <v>166</v>
      </c>
      <c r="E319" s="2" t="s">
        <v>167</v>
      </c>
      <c r="F319" s="178"/>
      <c r="G319" s="88"/>
      <c r="H319" s="61"/>
      <c r="I319" s="61"/>
      <c r="J319" s="61"/>
      <c r="K319" s="61"/>
      <c r="L319" s="61"/>
    </row>
    <row r="320" spans="2:12" ht="26.25" hidden="1" customHeight="1" x14ac:dyDescent="0.25">
      <c r="B320" s="6"/>
      <c r="C320" s="6"/>
      <c r="D320" s="6"/>
      <c r="E320" s="8"/>
      <c r="F320" s="169"/>
      <c r="G320" s="21"/>
      <c r="H320" s="21"/>
      <c r="I320" s="21"/>
      <c r="J320" s="21"/>
      <c r="K320" s="21"/>
      <c r="L320" s="21"/>
    </row>
    <row r="321" spans="1:12" ht="26.25" hidden="1" customHeight="1" x14ac:dyDescent="0.25">
      <c r="B321" s="6"/>
      <c r="C321" s="6"/>
      <c r="D321" s="7"/>
      <c r="E321" s="1"/>
      <c r="F321" s="178"/>
      <c r="G321" s="61"/>
      <c r="H321" s="61"/>
      <c r="I321" s="61"/>
      <c r="J321" s="61"/>
      <c r="K321" s="61"/>
      <c r="L321" s="61"/>
    </row>
    <row r="322" spans="1:12" ht="76.5" hidden="1" customHeight="1" x14ac:dyDescent="0.25">
      <c r="B322" s="3"/>
      <c r="C322" s="3"/>
      <c r="D322" s="4"/>
      <c r="E322" s="5"/>
      <c r="F322" s="169" t="s">
        <v>285</v>
      </c>
      <c r="G322" s="95"/>
      <c r="H322" s="95"/>
      <c r="I322" s="95"/>
      <c r="J322" s="84">
        <f>J323+J324+J326+J328+J329+J331+J332+J333+J334+J335+J327+J336+J337+J330</f>
        <v>0</v>
      </c>
      <c r="K322" s="84">
        <f>K323+K324+K326+K328+K329+K331+K332+K333+K334+K335+K327+K336+K337+K330</f>
        <v>0</v>
      </c>
      <c r="L322" s="84">
        <f>L323+L324+L326+L328+L329+L331+L332+L333+L334+L335+L327+L336+L337+L330</f>
        <v>0</v>
      </c>
    </row>
    <row r="323" spans="1:12" ht="341.25" hidden="1" customHeight="1" x14ac:dyDescent="0.25">
      <c r="B323" s="29">
        <v>1217321</v>
      </c>
      <c r="C323" s="29">
        <v>7321</v>
      </c>
      <c r="D323" s="30" t="s">
        <v>15</v>
      </c>
      <c r="E323" s="8" t="s">
        <v>193</v>
      </c>
      <c r="F323" s="85" t="s">
        <v>450</v>
      </c>
      <c r="G323" s="61"/>
      <c r="H323" s="61"/>
      <c r="I323" s="61"/>
      <c r="J323" s="21"/>
      <c r="K323" s="21"/>
      <c r="L323" s="21"/>
    </row>
    <row r="324" spans="1:12" ht="393.75" hidden="1" customHeight="1" x14ac:dyDescent="0.25">
      <c r="B324" s="29">
        <v>1217321</v>
      </c>
      <c r="C324" s="29">
        <v>7321</v>
      </c>
      <c r="D324" s="30" t="s">
        <v>15</v>
      </c>
      <c r="E324" s="8" t="s">
        <v>193</v>
      </c>
      <c r="F324" s="85" t="s">
        <v>451</v>
      </c>
      <c r="G324" s="61"/>
      <c r="H324" s="61"/>
      <c r="I324" s="61"/>
      <c r="J324" s="21"/>
      <c r="K324" s="21"/>
      <c r="L324" s="21"/>
    </row>
    <row r="325" spans="1:12" ht="26.25" hidden="1" customHeight="1" x14ac:dyDescent="0.25">
      <c r="B325" s="29"/>
      <c r="C325" s="29"/>
      <c r="D325" s="30"/>
      <c r="E325" s="8"/>
      <c r="F325" s="85"/>
      <c r="G325" s="61"/>
      <c r="H325" s="61"/>
      <c r="I325" s="61"/>
      <c r="J325" s="21"/>
      <c r="K325" s="21"/>
      <c r="L325" s="21"/>
    </row>
    <row r="326" spans="1:12" ht="105" hidden="1" customHeight="1" x14ac:dyDescent="0.25">
      <c r="B326" s="37">
        <v>1217322</v>
      </c>
      <c r="C326" s="37">
        <v>7322</v>
      </c>
      <c r="D326" s="38" t="s">
        <v>15</v>
      </c>
      <c r="E326" s="34" t="s">
        <v>310</v>
      </c>
      <c r="F326" s="85" t="s">
        <v>311</v>
      </c>
      <c r="G326" s="61"/>
      <c r="H326" s="61"/>
      <c r="I326" s="61"/>
      <c r="J326" s="21"/>
      <c r="K326" s="21"/>
      <c r="L326" s="21"/>
    </row>
    <row r="327" spans="1:12" ht="26.25" hidden="1" customHeight="1" x14ac:dyDescent="0.25">
      <c r="B327" s="29"/>
      <c r="C327" s="29"/>
      <c r="D327" s="30"/>
      <c r="E327" s="8"/>
      <c r="F327" s="85"/>
      <c r="G327" s="61"/>
      <c r="H327" s="61"/>
      <c r="I327" s="61"/>
      <c r="J327" s="21"/>
      <c r="K327" s="21"/>
      <c r="L327" s="21"/>
    </row>
    <row r="328" spans="1:12" ht="26.25" hidden="1" customHeight="1" x14ac:dyDescent="0.25">
      <c r="B328" s="29"/>
      <c r="C328" s="29"/>
      <c r="D328" s="30"/>
      <c r="E328" s="8"/>
      <c r="F328" s="85"/>
      <c r="G328" s="61"/>
      <c r="H328" s="61"/>
      <c r="I328" s="61"/>
      <c r="J328" s="21"/>
      <c r="K328" s="21"/>
      <c r="L328" s="21"/>
    </row>
    <row r="329" spans="1:12" ht="26.25" hidden="1" customHeight="1" x14ac:dyDescent="0.25">
      <c r="B329" s="29"/>
      <c r="C329" s="29"/>
      <c r="D329" s="30"/>
      <c r="E329" s="8"/>
      <c r="F329" s="85"/>
      <c r="G329" s="61"/>
      <c r="H329" s="61"/>
      <c r="I329" s="61"/>
      <c r="J329" s="21"/>
      <c r="K329" s="21"/>
      <c r="L329" s="21"/>
    </row>
    <row r="330" spans="1:12" ht="78.75" hidden="1" customHeight="1" x14ac:dyDescent="0.25">
      <c r="B330" s="37">
        <v>1217322</v>
      </c>
      <c r="C330" s="37">
        <v>7322</v>
      </c>
      <c r="D330" s="38" t="s">
        <v>15</v>
      </c>
      <c r="E330" s="34" t="s">
        <v>310</v>
      </c>
      <c r="F330" s="85" t="s">
        <v>410</v>
      </c>
      <c r="G330" s="61"/>
      <c r="H330" s="61"/>
      <c r="I330" s="61"/>
      <c r="J330" s="21"/>
      <c r="K330" s="21"/>
      <c r="L330" s="21"/>
    </row>
    <row r="331" spans="1:12" ht="131.25" hidden="1" customHeight="1" x14ac:dyDescent="0.25">
      <c r="B331" s="29">
        <v>1217310</v>
      </c>
      <c r="C331" s="29">
        <v>7310</v>
      </c>
      <c r="D331" s="30" t="s">
        <v>15</v>
      </c>
      <c r="E331" s="8" t="s">
        <v>192</v>
      </c>
      <c r="F331" s="85" t="s">
        <v>255</v>
      </c>
      <c r="G331" s="61"/>
      <c r="H331" s="61"/>
      <c r="I331" s="61"/>
      <c r="J331" s="21"/>
      <c r="K331" s="21"/>
      <c r="L331" s="21"/>
    </row>
    <row r="332" spans="1:12" ht="210" hidden="1" customHeight="1" x14ac:dyDescent="0.25">
      <c r="B332" s="29">
        <v>1217310</v>
      </c>
      <c r="C332" s="29">
        <v>7310</v>
      </c>
      <c r="D332" s="30" t="s">
        <v>15</v>
      </c>
      <c r="E332" s="8" t="s">
        <v>192</v>
      </c>
      <c r="F332" s="85" t="s">
        <v>463</v>
      </c>
      <c r="G332" s="61"/>
      <c r="H332" s="61"/>
      <c r="I332" s="61"/>
      <c r="J332" s="21"/>
      <c r="K332" s="21"/>
      <c r="L332" s="21"/>
    </row>
    <row r="333" spans="1:12" ht="26.25" hidden="1" customHeight="1" x14ac:dyDescent="0.25">
      <c r="B333" s="29"/>
      <c r="C333" s="29"/>
      <c r="D333" s="30"/>
      <c r="E333" s="8"/>
      <c r="F333" s="85"/>
      <c r="G333" s="61"/>
      <c r="H333" s="61"/>
      <c r="I333" s="61"/>
      <c r="J333" s="21"/>
      <c r="K333" s="21"/>
      <c r="L333" s="21"/>
    </row>
    <row r="334" spans="1:12" ht="26.25" hidden="1" customHeight="1" x14ac:dyDescent="0.25">
      <c r="B334" s="29"/>
      <c r="C334" s="29"/>
      <c r="D334" s="30"/>
      <c r="E334" s="8"/>
      <c r="F334" s="85"/>
      <c r="G334" s="61"/>
      <c r="H334" s="61"/>
      <c r="I334" s="61"/>
      <c r="J334" s="21"/>
      <c r="K334" s="21"/>
      <c r="L334" s="21"/>
    </row>
    <row r="335" spans="1:12" ht="52.5" hidden="1" customHeight="1" x14ac:dyDescent="0.25">
      <c r="B335" s="29">
        <v>1217330</v>
      </c>
      <c r="C335" s="29">
        <v>7330</v>
      </c>
      <c r="D335" s="30" t="s">
        <v>15</v>
      </c>
      <c r="E335" s="8" t="s">
        <v>197</v>
      </c>
      <c r="F335" s="85" t="s">
        <v>286</v>
      </c>
      <c r="G335" s="61"/>
      <c r="H335" s="61"/>
      <c r="I335" s="61"/>
      <c r="J335" s="21">
        <f>7000000-7000000</f>
        <v>0</v>
      </c>
      <c r="K335" s="21">
        <v>0</v>
      </c>
      <c r="L335" s="21">
        <v>0</v>
      </c>
    </row>
    <row r="336" spans="1:12" s="97" customFormat="1" ht="26.25" hidden="1" customHeight="1" x14ac:dyDescent="0.25">
      <c r="A336" s="96"/>
      <c r="B336" s="29"/>
      <c r="C336" s="29"/>
      <c r="D336" s="30"/>
      <c r="E336" s="8"/>
      <c r="F336" s="85"/>
      <c r="G336" s="61"/>
      <c r="H336" s="61"/>
      <c r="I336" s="61"/>
      <c r="J336" s="21"/>
      <c r="K336" s="21"/>
      <c r="L336" s="21"/>
    </row>
    <row r="337" spans="2:12" ht="4.1500000000000004" hidden="1" customHeight="1" x14ac:dyDescent="0.25">
      <c r="B337" s="29">
        <v>1217364</v>
      </c>
      <c r="C337" s="29">
        <v>7364</v>
      </c>
      <c r="D337" s="30" t="s">
        <v>265</v>
      </c>
      <c r="E337" s="8"/>
      <c r="F337" s="85"/>
      <c r="G337" s="61"/>
      <c r="H337" s="61"/>
      <c r="I337" s="61"/>
      <c r="J337" s="21"/>
      <c r="K337" s="21"/>
      <c r="L337" s="21"/>
    </row>
    <row r="338" spans="2:12" ht="91.15" customHeight="1" x14ac:dyDescent="0.25">
      <c r="B338" s="29"/>
      <c r="C338" s="29"/>
      <c r="D338" s="30"/>
      <c r="E338" s="8"/>
      <c r="F338" s="85" t="s">
        <v>543</v>
      </c>
      <c r="G338" s="61">
        <f>5884055+3171917</f>
        <v>9055972</v>
      </c>
      <c r="H338" s="61">
        <f>5884055+3171917</f>
        <v>9055972</v>
      </c>
      <c r="I338" s="61">
        <v>8407041.4800000004</v>
      </c>
      <c r="J338" s="21"/>
      <c r="K338" s="21"/>
      <c r="L338" s="21"/>
    </row>
    <row r="339" spans="2:12" ht="46.15" customHeight="1" x14ac:dyDescent="0.25">
      <c r="B339" s="29"/>
      <c r="C339" s="29"/>
      <c r="D339" s="30"/>
      <c r="E339" s="8"/>
      <c r="F339" s="85" t="s">
        <v>538</v>
      </c>
      <c r="G339" s="61">
        <v>24398</v>
      </c>
      <c r="H339" s="61">
        <v>24398</v>
      </c>
      <c r="I339" s="61">
        <v>0</v>
      </c>
      <c r="J339" s="21"/>
      <c r="K339" s="21"/>
      <c r="L339" s="21"/>
    </row>
    <row r="340" spans="2:12" ht="58.15" customHeight="1" x14ac:dyDescent="0.25">
      <c r="B340" s="29"/>
      <c r="C340" s="29"/>
      <c r="D340" s="30"/>
      <c r="E340" s="8"/>
      <c r="F340" s="85" t="s">
        <v>570</v>
      </c>
      <c r="G340" s="61">
        <v>143177.51</v>
      </c>
      <c r="H340" s="61">
        <v>143177.51</v>
      </c>
      <c r="I340" s="61">
        <v>143177.51</v>
      </c>
      <c r="J340" s="21"/>
      <c r="K340" s="21"/>
      <c r="L340" s="21"/>
    </row>
    <row r="341" spans="2:12" ht="44.45" customHeight="1" x14ac:dyDescent="0.3">
      <c r="B341" s="3"/>
      <c r="C341" s="3"/>
      <c r="D341" s="4"/>
      <c r="E341" s="5"/>
      <c r="F341" s="180" t="s">
        <v>575</v>
      </c>
      <c r="G341" s="134">
        <f t="shared" ref="G341:L341" si="21">G342+G345+G344</f>
        <v>711567</v>
      </c>
      <c r="H341" s="134">
        <f t="shared" si="21"/>
        <v>510000</v>
      </c>
      <c r="I341" s="134">
        <f t="shared" si="21"/>
        <v>500000</v>
      </c>
      <c r="J341" s="134">
        <f t="shared" si="21"/>
        <v>0</v>
      </c>
      <c r="K341" s="134">
        <f t="shared" si="21"/>
        <v>0</v>
      </c>
      <c r="L341" s="134">
        <f t="shared" si="21"/>
        <v>0</v>
      </c>
    </row>
    <row r="342" spans="2:12" ht="63" x14ac:dyDescent="0.25">
      <c r="B342" s="6" t="s">
        <v>13</v>
      </c>
      <c r="C342" s="6" t="s">
        <v>3</v>
      </c>
      <c r="D342" s="7" t="s">
        <v>4</v>
      </c>
      <c r="E342" s="8" t="s">
        <v>5</v>
      </c>
      <c r="F342" s="179" t="s">
        <v>14</v>
      </c>
      <c r="G342" s="61">
        <v>10000</v>
      </c>
      <c r="H342" s="61">
        <v>10000</v>
      </c>
      <c r="I342" s="61">
        <v>0</v>
      </c>
      <c r="J342" s="61"/>
      <c r="K342" s="61"/>
      <c r="L342" s="61">
        <v>0</v>
      </c>
    </row>
    <row r="343" spans="2:12" ht="145.5" hidden="1" customHeight="1" x14ac:dyDescent="0.25">
      <c r="B343" s="6" t="s">
        <v>13</v>
      </c>
      <c r="C343" s="6" t="s">
        <v>3</v>
      </c>
      <c r="D343" s="7" t="s">
        <v>4</v>
      </c>
      <c r="E343" s="8" t="s">
        <v>5</v>
      </c>
      <c r="F343" s="181" t="s">
        <v>625</v>
      </c>
      <c r="G343" s="21"/>
      <c r="H343" s="21"/>
      <c r="I343" s="21"/>
      <c r="J343" s="21"/>
      <c r="K343" s="21"/>
      <c r="L343" s="21">
        <v>0</v>
      </c>
    </row>
    <row r="344" spans="2:12" ht="99" customHeight="1" x14ac:dyDescent="0.25">
      <c r="B344" s="6" t="s">
        <v>13</v>
      </c>
      <c r="C344" s="6" t="s">
        <v>3</v>
      </c>
      <c r="D344" s="7" t="s">
        <v>4</v>
      </c>
      <c r="E344" s="8" t="s">
        <v>5</v>
      </c>
      <c r="F344" s="179" t="s">
        <v>626</v>
      </c>
      <c r="G344" s="61">
        <v>201567</v>
      </c>
      <c r="H344" s="61">
        <v>0</v>
      </c>
      <c r="I344" s="61">
        <v>0</v>
      </c>
      <c r="J344" s="61"/>
      <c r="K344" s="61"/>
      <c r="L344" s="61"/>
    </row>
    <row r="345" spans="2:12" ht="36.6" customHeight="1" x14ac:dyDescent="0.25">
      <c r="B345" s="3">
        <v>1217693</v>
      </c>
      <c r="C345" s="3">
        <v>7693</v>
      </c>
      <c r="D345" s="4" t="s">
        <v>4</v>
      </c>
      <c r="E345" s="5" t="s">
        <v>12</v>
      </c>
      <c r="F345" s="179" t="s">
        <v>574</v>
      </c>
      <c r="G345" s="61">
        <v>500000</v>
      </c>
      <c r="H345" s="61">
        <v>500000</v>
      </c>
      <c r="I345" s="61">
        <v>500000</v>
      </c>
      <c r="J345" s="21"/>
      <c r="K345" s="21"/>
      <c r="L345" s="21"/>
    </row>
    <row r="346" spans="2:12" ht="76.900000000000006" customHeight="1" x14ac:dyDescent="0.3">
      <c r="B346" s="1"/>
      <c r="C346" s="1"/>
      <c r="D346" s="1"/>
      <c r="E346" s="1"/>
      <c r="F346" s="180" t="s">
        <v>635</v>
      </c>
      <c r="G346" s="134">
        <f>G349</f>
        <v>0</v>
      </c>
      <c r="H346" s="134"/>
      <c r="I346" s="134">
        <f>I349</f>
        <v>0</v>
      </c>
      <c r="J346" s="134">
        <f>J347+J349+J352+J354+J348+J353</f>
        <v>23121860</v>
      </c>
      <c r="K346" s="134">
        <f>K347+K349+K352+K354+K348+K353</f>
        <v>18434177</v>
      </c>
      <c r="L346" s="134">
        <f>L347+L349+L352+L354+L348+L353</f>
        <v>1651492.79</v>
      </c>
    </row>
    <row r="347" spans="2:12" ht="161.44999999999999" customHeight="1" x14ac:dyDescent="0.25">
      <c r="B347" s="98">
        <v>1217310</v>
      </c>
      <c r="C347" s="98">
        <v>7310</v>
      </c>
      <c r="D347" s="26" t="s">
        <v>15</v>
      </c>
      <c r="E347" s="2" t="s">
        <v>550</v>
      </c>
      <c r="F347" s="179" t="s">
        <v>595</v>
      </c>
      <c r="G347" s="21"/>
      <c r="H347" s="21"/>
      <c r="I347" s="21"/>
      <c r="J347" s="61">
        <f>2967000+840000+300000+125705</f>
        <v>4232705</v>
      </c>
      <c r="K347" s="61">
        <f>1007000+840000+150000+125705</f>
        <v>2122705</v>
      </c>
      <c r="L347" s="61">
        <f>125124.21</f>
        <v>125124.21</v>
      </c>
    </row>
    <row r="348" spans="2:12" ht="74.25" customHeight="1" x14ac:dyDescent="0.25">
      <c r="B348" s="98">
        <v>1217310</v>
      </c>
      <c r="C348" s="98">
        <v>7310</v>
      </c>
      <c r="D348" s="26" t="s">
        <v>15</v>
      </c>
      <c r="E348" s="2" t="s">
        <v>550</v>
      </c>
      <c r="F348" s="179" t="s">
        <v>567</v>
      </c>
      <c r="G348" s="21"/>
      <c r="H348" s="21"/>
      <c r="I348" s="21"/>
      <c r="J348" s="61">
        <f>1626000-40000</f>
        <v>1586000</v>
      </c>
      <c r="K348" s="61">
        <v>1586000</v>
      </c>
      <c r="L348" s="61">
        <f>49564.75</f>
        <v>49564.75</v>
      </c>
    </row>
    <row r="349" spans="2:12" ht="136.15" customHeight="1" x14ac:dyDescent="0.25">
      <c r="B349" s="37">
        <v>1217321</v>
      </c>
      <c r="C349" s="98">
        <v>7321</v>
      </c>
      <c r="D349" s="26" t="s">
        <v>15</v>
      </c>
      <c r="E349" s="34" t="s">
        <v>193</v>
      </c>
      <c r="F349" s="85" t="s">
        <v>593</v>
      </c>
      <c r="G349" s="61"/>
      <c r="H349" s="61"/>
      <c r="I349" s="61"/>
      <c r="J349" s="61">
        <f>100000+200000+40000+2377683+150000</f>
        <v>2867683</v>
      </c>
      <c r="K349" s="61">
        <f>300000+40000</f>
        <v>340000</v>
      </c>
      <c r="L349" s="61">
        <f>88787.48+25000</f>
        <v>113787.48</v>
      </c>
    </row>
    <row r="350" spans="2:12" ht="156.75" hidden="1" customHeight="1" x14ac:dyDescent="0.25">
      <c r="B350" s="6" t="s">
        <v>16</v>
      </c>
      <c r="C350" s="6" t="s">
        <v>17</v>
      </c>
      <c r="D350" s="6" t="s">
        <v>9</v>
      </c>
      <c r="E350" s="8" t="s">
        <v>18</v>
      </c>
      <c r="F350" s="176" t="s">
        <v>627</v>
      </c>
      <c r="G350" s="91"/>
      <c r="H350" s="91"/>
      <c r="I350" s="91"/>
      <c r="J350" s="21"/>
      <c r="K350" s="21"/>
      <c r="L350" s="21">
        <v>0</v>
      </c>
    </row>
    <row r="351" spans="2:12" ht="154.5" hidden="1" customHeight="1" x14ac:dyDescent="0.25">
      <c r="B351" s="6"/>
      <c r="C351" s="6"/>
      <c r="D351" s="6"/>
      <c r="E351" s="8"/>
      <c r="F351" s="85" t="s">
        <v>386</v>
      </c>
      <c r="G351" s="88"/>
      <c r="H351" s="88"/>
      <c r="I351" s="88"/>
      <c r="J351" s="21"/>
      <c r="K351" s="21"/>
      <c r="L351" s="21"/>
    </row>
    <row r="352" spans="2:12" ht="93.6" customHeight="1" x14ac:dyDescent="0.25">
      <c r="B352" s="26" t="s">
        <v>563</v>
      </c>
      <c r="C352" s="37">
        <v>7322</v>
      </c>
      <c r="D352" s="37">
        <v>443</v>
      </c>
      <c r="E352" s="99" t="s">
        <v>310</v>
      </c>
      <c r="F352" s="182" t="s">
        <v>564</v>
      </c>
      <c r="G352" s="61"/>
      <c r="H352" s="61"/>
      <c r="I352" s="61"/>
      <c r="J352" s="61">
        <f>280000</f>
        <v>280000</v>
      </c>
      <c r="K352" s="61">
        <f>J352</f>
        <v>280000</v>
      </c>
      <c r="L352" s="61">
        <v>0</v>
      </c>
    </row>
    <row r="353" spans="2:12" ht="71.45" customHeight="1" x14ac:dyDescent="0.25">
      <c r="B353" s="37">
        <v>1217330</v>
      </c>
      <c r="C353" s="37">
        <v>7330</v>
      </c>
      <c r="D353" s="38" t="s">
        <v>15</v>
      </c>
      <c r="E353" s="34" t="s">
        <v>197</v>
      </c>
      <c r="F353" s="182" t="s">
        <v>594</v>
      </c>
      <c r="G353" s="61"/>
      <c r="H353" s="61"/>
      <c r="I353" s="61"/>
      <c r="J353" s="61">
        <v>100000</v>
      </c>
      <c r="K353" s="61">
        <v>100000</v>
      </c>
      <c r="L353" s="61">
        <v>49736.84</v>
      </c>
    </row>
    <row r="354" spans="2:12" ht="111.6" customHeight="1" x14ac:dyDescent="0.25">
      <c r="B354" s="6" t="s">
        <v>214</v>
      </c>
      <c r="C354" s="6" t="s">
        <v>215</v>
      </c>
      <c r="D354" s="6" t="s">
        <v>216</v>
      </c>
      <c r="E354" s="8" t="s">
        <v>217</v>
      </c>
      <c r="F354" s="183" t="s">
        <v>647</v>
      </c>
      <c r="G354" s="61"/>
      <c r="H354" s="61"/>
      <c r="I354" s="61"/>
      <c r="J354" s="61">
        <f>13905472+150000</f>
        <v>14055472</v>
      </c>
      <c r="K354" s="61">
        <f>13905472+100000</f>
        <v>14005472</v>
      </c>
      <c r="L354" s="61">
        <f>113157.89+1145710.34+17569.17+36842.11</f>
        <v>1313279.51</v>
      </c>
    </row>
    <row r="355" spans="2:12" ht="73.900000000000006" customHeight="1" x14ac:dyDescent="0.25">
      <c r="B355" s="6" t="s">
        <v>13</v>
      </c>
      <c r="C355" s="6" t="s">
        <v>3</v>
      </c>
      <c r="D355" s="6" t="s">
        <v>4</v>
      </c>
      <c r="E355" s="8" t="s">
        <v>5</v>
      </c>
      <c r="F355" s="181" t="s">
        <v>636</v>
      </c>
      <c r="G355" s="134">
        <v>3000</v>
      </c>
      <c r="H355" s="134">
        <v>3000</v>
      </c>
      <c r="I355" s="134">
        <v>0</v>
      </c>
      <c r="J355" s="134"/>
      <c r="K355" s="134"/>
      <c r="L355" s="134"/>
    </row>
    <row r="356" spans="2:12" ht="82.9" customHeight="1" x14ac:dyDescent="0.25">
      <c r="B356" s="6" t="s">
        <v>16</v>
      </c>
      <c r="C356" s="6" t="s">
        <v>17</v>
      </c>
      <c r="D356" s="6" t="s">
        <v>9</v>
      </c>
      <c r="E356" s="8" t="s">
        <v>18</v>
      </c>
      <c r="F356" s="181" t="s">
        <v>628</v>
      </c>
      <c r="G356" s="134">
        <v>12900</v>
      </c>
      <c r="H356" s="134">
        <v>12900</v>
      </c>
      <c r="I356" s="134">
        <v>0</v>
      </c>
      <c r="J356" s="160"/>
      <c r="K356" s="160"/>
      <c r="L356" s="160"/>
    </row>
    <row r="357" spans="2:12" ht="62.45" customHeight="1" x14ac:dyDescent="0.25">
      <c r="B357" s="6"/>
      <c r="C357" s="6"/>
      <c r="D357" s="6"/>
      <c r="E357" s="8"/>
      <c r="F357" s="181" t="s">
        <v>629</v>
      </c>
      <c r="G357" s="134">
        <f t="shared" ref="G357:L357" si="22">G358+G363</f>
        <v>883800</v>
      </c>
      <c r="H357" s="134">
        <f t="shared" si="22"/>
        <v>883800</v>
      </c>
      <c r="I357" s="134">
        <f t="shared" si="22"/>
        <v>738940.37</v>
      </c>
      <c r="J357" s="134">
        <f t="shared" si="22"/>
        <v>0</v>
      </c>
      <c r="K357" s="134">
        <f t="shared" si="22"/>
        <v>0</v>
      </c>
      <c r="L357" s="134">
        <f t="shared" si="22"/>
        <v>0</v>
      </c>
    </row>
    <row r="358" spans="2:12" ht="47.45" customHeight="1" x14ac:dyDescent="0.25">
      <c r="B358" s="6" t="s">
        <v>7</v>
      </c>
      <c r="C358" s="6" t="s">
        <v>8</v>
      </c>
      <c r="D358" s="6" t="s">
        <v>9</v>
      </c>
      <c r="E358" s="8" t="s">
        <v>10</v>
      </c>
      <c r="F358" s="179" t="s">
        <v>288</v>
      </c>
      <c r="G358" s="21">
        <f>G359</f>
        <v>479800</v>
      </c>
      <c r="H358" s="21">
        <f>H359</f>
        <v>479800</v>
      </c>
      <c r="I358" s="21">
        <f>I359</f>
        <v>432913.87</v>
      </c>
      <c r="J358" s="21">
        <f>J359+J361+J362</f>
        <v>0</v>
      </c>
      <c r="K358" s="21">
        <f>K359+K361+K362</f>
        <v>0</v>
      </c>
      <c r="L358" s="21">
        <f>L359+L361+L362</f>
        <v>0</v>
      </c>
    </row>
    <row r="359" spans="2:12" ht="54" customHeight="1" x14ac:dyDescent="0.25">
      <c r="B359" s="6"/>
      <c r="C359" s="6"/>
      <c r="D359" s="6"/>
      <c r="E359" s="8"/>
      <c r="F359" s="85" t="s">
        <v>494</v>
      </c>
      <c r="G359" s="61">
        <v>479800</v>
      </c>
      <c r="H359" s="61">
        <v>479800</v>
      </c>
      <c r="I359" s="61">
        <v>432913.87</v>
      </c>
      <c r="J359" s="61"/>
      <c r="K359" s="61"/>
      <c r="L359" s="61">
        <v>0</v>
      </c>
    </row>
    <row r="360" spans="2:12" ht="81" hidden="1" customHeight="1" x14ac:dyDescent="0.25">
      <c r="B360" s="6"/>
      <c r="C360" s="6"/>
      <c r="D360" s="6"/>
      <c r="E360" s="8"/>
      <c r="F360" s="85" t="s">
        <v>296</v>
      </c>
      <c r="G360" s="61"/>
      <c r="H360" s="61"/>
      <c r="I360" s="61"/>
      <c r="J360" s="61"/>
      <c r="K360" s="61"/>
      <c r="L360" s="61"/>
    </row>
    <row r="361" spans="2:12" ht="59.25" hidden="1" customHeight="1" x14ac:dyDescent="0.25">
      <c r="B361" s="6"/>
      <c r="C361" s="6"/>
      <c r="D361" s="6"/>
      <c r="E361" s="8"/>
      <c r="F361" s="85" t="s">
        <v>295</v>
      </c>
      <c r="G361" s="61">
        <v>0</v>
      </c>
      <c r="H361" s="61">
        <v>0</v>
      </c>
      <c r="I361" s="61">
        <v>0</v>
      </c>
      <c r="J361" s="61"/>
      <c r="K361" s="61"/>
      <c r="L361" s="61"/>
    </row>
    <row r="362" spans="2:12" ht="48" hidden="1" customHeight="1" x14ac:dyDescent="0.25">
      <c r="B362" s="6"/>
      <c r="C362" s="6"/>
      <c r="D362" s="6"/>
      <c r="E362" s="8"/>
      <c r="F362" s="85" t="s">
        <v>411</v>
      </c>
      <c r="G362" s="61"/>
      <c r="H362" s="61"/>
      <c r="I362" s="61"/>
      <c r="J362" s="61"/>
      <c r="K362" s="61"/>
      <c r="L362" s="61"/>
    </row>
    <row r="363" spans="2:12" ht="40.9" customHeight="1" x14ac:dyDescent="0.25">
      <c r="B363" s="6" t="s">
        <v>19</v>
      </c>
      <c r="C363" s="6" t="s">
        <v>20</v>
      </c>
      <c r="D363" s="6" t="s">
        <v>21</v>
      </c>
      <c r="E363" s="8" t="s">
        <v>22</v>
      </c>
      <c r="F363" s="179" t="s">
        <v>288</v>
      </c>
      <c r="G363" s="61">
        <f t="shared" ref="G363:L363" si="23">G364+G368</f>
        <v>404000</v>
      </c>
      <c r="H363" s="61">
        <f t="shared" si="23"/>
        <v>404000</v>
      </c>
      <c r="I363" s="61">
        <f t="shared" si="23"/>
        <v>306026.5</v>
      </c>
      <c r="J363" s="61">
        <f t="shared" si="23"/>
        <v>0</v>
      </c>
      <c r="K363" s="61">
        <f t="shared" si="23"/>
        <v>0</v>
      </c>
      <c r="L363" s="61">
        <f t="shared" si="23"/>
        <v>0</v>
      </c>
    </row>
    <row r="364" spans="2:12" ht="39.6" customHeight="1" x14ac:dyDescent="0.25">
      <c r="B364" s="6"/>
      <c r="C364" s="6"/>
      <c r="D364" s="6"/>
      <c r="E364" s="8"/>
      <c r="F364" s="179" t="s">
        <v>287</v>
      </c>
      <c r="G364" s="61">
        <v>366000</v>
      </c>
      <c r="H364" s="61">
        <v>366000</v>
      </c>
      <c r="I364" s="61">
        <v>292856.5</v>
      </c>
      <c r="J364" s="61"/>
      <c r="K364" s="61"/>
      <c r="L364" s="61">
        <v>0</v>
      </c>
    </row>
    <row r="365" spans="2:12" ht="85.5" hidden="1" customHeight="1" x14ac:dyDescent="0.25">
      <c r="B365" s="6"/>
      <c r="C365" s="6"/>
      <c r="D365" s="6"/>
      <c r="E365" s="8"/>
      <c r="F365" s="184" t="s">
        <v>630</v>
      </c>
      <c r="G365" s="21"/>
      <c r="H365" s="21"/>
      <c r="I365" s="21"/>
      <c r="J365" s="21"/>
      <c r="K365" s="21"/>
      <c r="L365" s="21"/>
    </row>
    <row r="366" spans="2:12" ht="51" hidden="1" customHeight="1" x14ac:dyDescent="0.25">
      <c r="B366" s="6"/>
      <c r="C366" s="6"/>
      <c r="D366" s="6"/>
      <c r="E366" s="8"/>
      <c r="F366" s="179" t="s">
        <v>30</v>
      </c>
      <c r="G366" s="61">
        <v>0</v>
      </c>
      <c r="H366" s="61"/>
      <c r="I366" s="61"/>
      <c r="J366" s="61"/>
      <c r="K366" s="61"/>
      <c r="L366" s="61">
        <v>1100000</v>
      </c>
    </row>
    <row r="367" spans="2:12" ht="63.75" hidden="1" customHeight="1" x14ac:dyDescent="0.25">
      <c r="B367" s="6"/>
      <c r="C367" s="6"/>
      <c r="D367" s="6"/>
      <c r="E367" s="8"/>
      <c r="F367" s="179" t="s">
        <v>29</v>
      </c>
      <c r="G367" s="61">
        <v>0</v>
      </c>
      <c r="H367" s="61"/>
      <c r="I367" s="61"/>
      <c r="J367" s="61"/>
      <c r="K367" s="61"/>
      <c r="L367" s="61">
        <v>2706700</v>
      </c>
    </row>
    <row r="368" spans="2:12" ht="42" customHeight="1" x14ac:dyDescent="0.25">
      <c r="B368" s="6"/>
      <c r="C368" s="6"/>
      <c r="D368" s="6"/>
      <c r="E368" s="8"/>
      <c r="F368" s="179" t="s">
        <v>194</v>
      </c>
      <c r="G368" s="61">
        <v>38000</v>
      </c>
      <c r="H368" s="61">
        <v>38000</v>
      </c>
      <c r="I368" s="61">
        <v>13170</v>
      </c>
      <c r="J368" s="61"/>
      <c r="K368" s="61"/>
      <c r="L368" s="61"/>
    </row>
    <row r="369" spans="2:12" ht="0.75" hidden="1" customHeight="1" x14ac:dyDescent="0.25">
      <c r="B369" s="6"/>
      <c r="C369" s="6"/>
      <c r="D369" s="6"/>
      <c r="E369" s="8"/>
      <c r="F369" s="179"/>
      <c r="G369" s="61"/>
      <c r="H369" s="61"/>
      <c r="I369" s="61"/>
      <c r="J369" s="61"/>
      <c r="K369" s="61"/>
      <c r="L369" s="61"/>
    </row>
    <row r="370" spans="2:12" ht="56.45" customHeight="1" x14ac:dyDescent="0.3">
      <c r="B370" s="100"/>
      <c r="C370" s="100"/>
      <c r="D370" s="100"/>
      <c r="E370" s="100"/>
      <c r="F370" s="185" t="s">
        <v>637</v>
      </c>
      <c r="G370" s="134">
        <f t="shared" ref="G370:L370" si="24">G371</f>
        <v>150000</v>
      </c>
      <c r="H370" s="134">
        <f t="shared" si="24"/>
        <v>150000</v>
      </c>
      <c r="I370" s="134">
        <f t="shared" si="24"/>
        <v>0</v>
      </c>
      <c r="J370" s="134">
        <f t="shared" si="24"/>
        <v>0</v>
      </c>
      <c r="K370" s="134">
        <f t="shared" si="24"/>
        <v>0</v>
      </c>
      <c r="L370" s="134">
        <f t="shared" si="24"/>
        <v>0</v>
      </c>
    </row>
    <row r="371" spans="2:12" ht="53.45" customHeight="1" x14ac:dyDescent="0.25">
      <c r="B371" s="6" t="s">
        <v>7</v>
      </c>
      <c r="C371" s="6" t="s">
        <v>8</v>
      </c>
      <c r="D371" s="6" t="s">
        <v>9</v>
      </c>
      <c r="E371" s="8" t="s">
        <v>10</v>
      </c>
      <c r="F371" s="179" t="s">
        <v>195</v>
      </c>
      <c r="G371" s="21">
        <v>150000</v>
      </c>
      <c r="H371" s="21">
        <v>150000</v>
      </c>
      <c r="I371" s="21">
        <f>I372+I374+I375+I378+I373</f>
        <v>0</v>
      </c>
      <c r="J371" s="21">
        <f>J372+J374+J375+J378</f>
        <v>0</v>
      </c>
      <c r="K371" s="21">
        <f>K372+K374+K375+K378</f>
        <v>0</v>
      </c>
      <c r="L371" s="21">
        <f>L372+L374+L375+L378</f>
        <v>0</v>
      </c>
    </row>
    <row r="372" spans="2:12" ht="60" hidden="1" customHeight="1" x14ac:dyDescent="0.25">
      <c r="B372" s="6"/>
      <c r="C372" s="6"/>
      <c r="D372" s="6"/>
      <c r="E372" s="8"/>
      <c r="F372" s="179" t="s">
        <v>297</v>
      </c>
      <c r="G372" s="61"/>
      <c r="H372" s="61"/>
      <c r="I372" s="61"/>
      <c r="J372" s="21"/>
      <c r="K372" s="21"/>
      <c r="L372" s="21"/>
    </row>
    <row r="373" spans="2:12" ht="87" hidden="1" customHeight="1" x14ac:dyDescent="0.25">
      <c r="B373" s="6"/>
      <c r="C373" s="6"/>
      <c r="D373" s="6"/>
      <c r="E373" s="8"/>
      <c r="F373" s="179" t="s">
        <v>481</v>
      </c>
      <c r="G373" s="61"/>
      <c r="H373" s="61"/>
      <c r="I373" s="61"/>
      <c r="J373" s="21"/>
      <c r="K373" s="21"/>
      <c r="L373" s="21"/>
    </row>
    <row r="374" spans="2:12" ht="54.75" hidden="1" customHeight="1" x14ac:dyDescent="0.25">
      <c r="B374" s="6"/>
      <c r="C374" s="6"/>
      <c r="D374" s="6"/>
      <c r="E374" s="8"/>
      <c r="F374" s="179" t="s">
        <v>313</v>
      </c>
      <c r="G374" s="61">
        <v>0</v>
      </c>
      <c r="H374" s="61">
        <v>0</v>
      </c>
      <c r="I374" s="61">
        <v>0</v>
      </c>
      <c r="J374" s="61"/>
      <c r="K374" s="61"/>
      <c r="L374" s="61"/>
    </row>
    <row r="375" spans="2:12" ht="64.5" hidden="1" customHeight="1" x14ac:dyDescent="0.25">
      <c r="B375" s="6"/>
      <c r="C375" s="6"/>
      <c r="D375" s="6"/>
      <c r="E375" s="8"/>
      <c r="F375" s="179" t="s">
        <v>289</v>
      </c>
      <c r="G375" s="61">
        <v>0</v>
      </c>
      <c r="H375" s="61">
        <v>0</v>
      </c>
      <c r="I375" s="61">
        <v>0</v>
      </c>
      <c r="J375" s="61"/>
      <c r="K375" s="61"/>
      <c r="L375" s="61"/>
    </row>
    <row r="376" spans="2:12" ht="43.5" hidden="1" customHeight="1" x14ac:dyDescent="0.25">
      <c r="B376" s="6"/>
      <c r="C376" s="6"/>
      <c r="D376" s="6"/>
      <c r="E376" s="8"/>
      <c r="F376" s="179"/>
      <c r="G376" s="61"/>
      <c r="H376" s="61"/>
      <c r="I376" s="61"/>
      <c r="J376" s="61"/>
      <c r="K376" s="61"/>
      <c r="L376" s="61"/>
    </row>
    <row r="377" spans="2:12" ht="43.5" hidden="1" customHeight="1" x14ac:dyDescent="0.25">
      <c r="B377" s="6"/>
      <c r="C377" s="6"/>
      <c r="D377" s="6"/>
      <c r="E377" s="8"/>
      <c r="F377" s="186"/>
      <c r="G377" s="61"/>
      <c r="H377" s="61"/>
      <c r="I377" s="61"/>
      <c r="J377" s="61"/>
      <c r="K377" s="61"/>
      <c r="L377" s="61"/>
    </row>
    <row r="378" spans="2:12" ht="83.25" hidden="1" customHeight="1" x14ac:dyDescent="0.25">
      <c r="B378" s="6"/>
      <c r="C378" s="6"/>
      <c r="D378" s="6"/>
      <c r="E378" s="8"/>
      <c r="F378" s="179"/>
      <c r="G378" s="61"/>
      <c r="H378" s="61"/>
      <c r="I378" s="61"/>
      <c r="J378" s="61"/>
      <c r="K378" s="61"/>
      <c r="L378" s="61"/>
    </row>
    <row r="379" spans="2:12" ht="42.75" hidden="1" customHeight="1" x14ac:dyDescent="0.25">
      <c r="B379" s="6"/>
      <c r="C379" s="6"/>
      <c r="D379" s="6"/>
      <c r="E379" s="8"/>
      <c r="F379" s="179"/>
      <c r="G379" s="61"/>
      <c r="H379" s="61"/>
      <c r="I379" s="61"/>
      <c r="J379" s="21"/>
      <c r="K379" s="21"/>
      <c r="L379" s="21"/>
    </row>
    <row r="380" spans="2:12" ht="73.150000000000006" customHeight="1" x14ac:dyDescent="0.3">
      <c r="B380" s="6" t="s">
        <v>214</v>
      </c>
      <c r="C380" s="6" t="s">
        <v>215</v>
      </c>
      <c r="D380" s="6" t="s">
        <v>216</v>
      </c>
      <c r="E380" s="8" t="s">
        <v>217</v>
      </c>
      <c r="F380" s="180" t="s">
        <v>638</v>
      </c>
      <c r="G380" s="134">
        <f>G381+G382+G383+G389+G390+G394</f>
        <v>10694000</v>
      </c>
      <c r="H380" s="134">
        <f>H381+H382+H383+H389+H390+H394</f>
        <v>6076000</v>
      </c>
      <c r="I380" s="134">
        <f>I381+I382+I383+I389+I390+I394</f>
        <v>3785154.57</v>
      </c>
      <c r="J380" s="134">
        <f>J381+J385+J384+J382+J387+J383+J388+J391+J392</f>
        <v>0</v>
      </c>
      <c r="K380" s="134">
        <f>K381+K385+K384+K382+K387+K383+K388+K391+K392</f>
        <v>0</v>
      </c>
      <c r="L380" s="134">
        <f>L381+L385+L384+L382+L387+L383+L388+L391+L392</f>
        <v>0</v>
      </c>
    </row>
    <row r="381" spans="2:12" ht="69.599999999999994" customHeight="1" x14ac:dyDescent="0.25">
      <c r="B381" s="6"/>
      <c r="C381" s="6"/>
      <c r="D381" s="6"/>
      <c r="E381" s="8"/>
      <c r="F381" s="179" t="s">
        <v>291</v>
      </c>
      <c r="G381" s="87">
        <v>620000</v>
      </c>
      <c r="H381" s="87">
        <f>440000+180000</f>
        <v>620000</v>
      </c>
      <c r="I381" s="61">
        <v>0</v>
      </c>
      <c r="J381" s="61"/>
      <c r="K381" s="61"/>
      <c r="L381" s="61"/>
    </row>
    <row r="382" spans="2:12" ht="52.9" customHeight="1" x14ac:dyDescent="0.25">
      <c r="B382" s="6"/>
      <c r="C382" s="6"/>
      <c r="D382" s="6"/>
      <c r="E382" s="8"/>
      <c r="F382" s="179" t="s">
        <v>534</v>
      </c>
      <c r="G382" s="61">
        <v>3018000</v>
      </c>
      <c r="H382" s="87">
        <v>2400000</v>
      </c>
      <c r="I382" s="61">
        <v>2400000</v>
      </c>
      <c r="J382" s="61"/>
      <c r="K382" s="61"/>
      <c r="L382" s="61"/>
    </row>
    <row r="383" spans="2:12" ht="39.6" customHeight="1" x14ac:dyDescent="0.25">
      <c r="B383" s="6"/>
      <c r="C383" s="6"/>
      <c r="D383" s="6"/>
      <c r="E383" s="8"/>
      <c r="F383" s="179" t="s">
        <v>577</v>
      </c>
      <c r="G383" s="61">
        <v>896000</v>
      </c>
      <c r="H383" s="61">
        <v>896000</v>
      </c>
      <c r="I383" s="61">
        <f>259992.2+602831.51</f>
        <v>862823.71</v>
      </c>
      <c r="J383" s="61"/>
      <c r="K383" s="61"/>
      <c r="L383" s="61"/>
    </row>
    <row r="384" spans="2:12" ht="0.75" hidden="1" customHeight="1" x14ac:dyDescent="0.25">
      <c r="B384" s="6"/>
      <c r="C384" s="6"/>
      <c r="D384" s="6"/>
      <c r="E384" s="8"/>
      <c r="F384" s="179" t="s">
        <v>306</v>
      </c>
      <c r="G384" s="61"/>
      <c r="H384" s="87">
        <v>600</v>
      </c>
      <c r="I384" s="61"/>
      <c r="J384" s="61"/>
      <c r="K384" s="61"/>
      <c r="L384" s="61"/>
    </row>
    <row r="385" spans="2:12" ht="87.75" hidden="1" customHeight="1" x14ac:dyDescent="0.25">
      <c r="B385" s="6"/>
      <c r="C385" s="6"/>
      <c r="D385" s="6"/>
      <c r="E385" s="8"/>
      <c r="F385" s="179" t="s">
        <v>196</v>
      </c>
      <c r="G385" s="61"/>
      <c r="H385" s="61"/>
      <c r="I385" s="61"/>
      <c r="J385" s="61"/>
      <c r="K385" s="61"/>
      <c r="L385" s="61"/>
    </row>
    <row r="386" spans="2:12" ht="50.25" hidden="1" customHeight="1" x14ac:dyDescent="0.25">
      <c r="B386" s="6"/>
      <c r="C386" s="6"/>
      <c r="D386" s="6"/>
      <c r="E386" s="8"/>
      <c r="F386" s="179" t="s">
        <v>247</v>
      </c>
      <c r="G386" s="61"/>
      <c r="H386" s="61"/>
      <c r="I386" s="61"/>
      <c r="J386" s="61">
        <f>3500000+2000000-5500000</f>
        <v>0</v>
      </c>
      <c r="K386" s="61">
        <v>0</v>
      </c>
      <c r="L386" s="61">
        <v>0</v>
      </c>
    </row>
    <row r="387" spans="2:12" ht="56.25" hidden="1" customHeight="1" x14ac:dyDescent="0.25">
      <c r="B387" s="6"/>
      <c r="C387" s="6"/>
      <c r="D387" s="6"/>
      <c r="E387" s="8"/>
      <c r="F387" s="179" t="s">
        <v>449</v>
      </c>
      <c r="G387" s="61"/>
      <c r="H387" s="61"/>
      <c r="I387" s="61"/>
      <c r="J387" s="61"/>
      <c r="K387" s="61"/>
      <c r="L387" s="61"/>
    </row>
    <row r="388" spans="2:12" ht="61.5" hidden="1" customHeight="1" x14ac:dyDescent="0.25">
      <c r="B388" s="6"/>
      <c r="C388" s="6"/>
      <c r="D388" s="6"/>
      <c r="E388" s="8"/>
      <c r="F388" s="179" t="s">
        <v>292</v>
      </c>
      <c r="G388" s="61"/>
      <c r="H388" s="61"/>
      <c r="I388" s="61"/>
      <c r="J388" s="61"/>
      <c r="K388" s="61"/>
      <c r="L388" s="61"/>
    </row>
    <row r="389" spans="2:12" ht="51" customHeight="1" x14ac:dyDescent="0.25">
      <c r="B389" s="6"/>
      <c r="C389" s="6"/>
      <c r="D389" s="6"/>
      <c r="E389" s="8"/>
      <c r="F389" s="179" t="s">
        <v>537</v>
      </c>
      <c r="G389" s="61">
        <v>1750000</v>
      </c>
      <c r="H389" s="61">
        <v>1750000</v>
      </c>
      <c r="I389" s="61">
        <v>522330.86</v>
      </c>
      <c r="J389" s="61"/>
      <c r="K389" s="61"/>
      <c r="L389" s="61"/>
    </row>
    <row r="390" spans="2:12" ht="40.15" customHeight="1" x14ac:dyDescent="0.25">
      <c r="B390" s="6"/>
      <c r="C390" s="6"/>
      <c r="D390" s="6"/>
      <c r="E390" s="8"/>
      <c r="F390" s="179" t="s">
        <v>578</v>
      </c>
      <c r="G390" s="61">
        <v>410000</v>
      </c>
      <c r="H390" s="61">
        <v>410000</v>
      </c>
      <c r="I390" s="61"/>
      <c r="J390" s="61"/>
      <c r="K390" s="61"/>
      <c r="L390" s="61"/>
    </row>
    <row r="391" spans="2:12" ht="87.75" hidden="1" customHeight="1" x14ac:dyDescent="0.25">
      <c r="B391" s="6"/>
      <c r="C391" s="6"/>
      <c r="D391" s="6"/>
      <c r="E391" s="8"/>
      <c r="F391" s="179"/>
      <c r="G391" s="61"/>
      <c r="H391" s="61"/>
      <c r="I391" s="61"/>
      <c r="J391" s="61"/>
      <c r="K391" s="61"/>
      <c r="L391" s="61"/>
    </row>
    <row r="392" spans="2:12" ht="74.25" hidden="1" customHeight="1" x14ac:dyDescent="0.25">
      <c r="B392" s="6"/>
      <c r="C392" s="6"/>
      <c r="D392" s="6"/>
      <c r="E392" s="8"/>
      <c r="F392" s="179"/>
      <c r="G392" s="61"/>
      <c r="H392" s="61"/>
      <c r="I392" s="61"/>
      <c r="J392" s="61"/>
      <c r="K392" s="61"/>
      <c r="L392" s="61"/>
    </row>
    <row r="393" spans="2:12" ht="90" hidden="1" customHeight="1" x14ac:dyDescent="0.25">
      <c r="B393" s="6"/>
      <c r="C393" s="6"/>
      <c r="D393" s="6"/>
      <c r="E393" s="8"/>
      <c r="F393" s="179"/>
      <c r="G393" s="61"/>
      <c r="H393" s="61"/>
      <c r="I393" s="61"/>
      <c r="J393" s="61"/>
      <c r="K393" s="61"/>
      <c r="L393" s="61"/>
    </row>
    <row r="394" spans="2:12" ht="73.900000000000006" customHeight="1" x14ac:dyDescent="0.25">
      <c r="B394" s="6"/>
      <c r="C394" s="6"/>
      <c r="D394" s="6"/>
      <c r="E394" s="8"/>
      <c r="F394" s="179" t="s">
        <v>587</v>
      </c>
      <c r="G394" s="61">
        <v>4000000</v>
      </c>
      <c r="H394" s="61">
        <v>0</v>
      </c>
      <c r="I394" s="61"/>
      <c r="J394" s="61"/>
      <c r="K394" s="61"/>
      <c r="L394" s="61"/>
    </row>
    <row r="395" spans="2:12" ht="49.15" customHeight="1" x14ac:dyDescent="0.3">
      <c r="B395" s="6"/>
      <c r="C395" s="6"/>
      <c r="D395" s="6"/>
      <c r="E395" s="8"/>
      <c r="F395" s="185" t="s">
        <v>639</v>
      </c>
      <c r="G395" s="134">
        <v>0</v>
      </c>
      <c r="H395" s="134">
        <v>0</v>
      </c>
      <c r="I395" s="134">
        <v>0</v>
      </c>
      <c r="J395" s="134">
        <f>J397+J458+J455+J456+J457</f>
        <v>7323060</v>
      </c>
      <c r="K395" s="134">
        <f>K397+K458+K455+K456+K457</f>
        <v>4295360</v>
      </c>
      <c r="L395" s="134">
        <f>L397+L458+L455+L456+L457</f>
        <v>1991743.16</v>
      </c>
    </row>
    <row r="396" spans="2:12" ht="82.5" hidden="1" customHeight="1" x14ac:dyDescent="0.25">
      <c r="B396" s="3">
        <v>1217310</v>
      </c>
      <c r="C396" s="3">
        <v>7310</v>
      </c>
      <c r="D396" s="4" t="s">
        <v>15</v>
      </c>
      <c r="E396" s="5" t="s">
        <v>192</v>
      </c>
      <c r="F396" s="179" t="s">
        <v>290</v>
      </c>
      <c r="G396" s="21"/>
      <c r="H396" s="21"/>
      <c r="I396" s="21"/>
      <c r="J396" s="61"/>
      <c r="K396" s="61"/>
      <c r="L396" s="61"/>
    </row>
    <row r="397" spans="2:12" ht="43.15" customHeight="1" x14ac:dyDescent="0.25">
      <c r="B397" s="3">
        <v>1217310</v>
      </c>
      <c r="C397" s="3">
        <v>7310</v>
      </c>
      <c r="D397" s="4" t="s">
        <v>15</v>
      </c>
      <c r="E397" s="5" t="s">
        <v>192</v>
      </c>
      <c r="F397" s="179" t="s">
        <v>565</v>
      </c>
      <c r="G397" s="61"/>
      <c r="H397" s="61"/>
      <c r="I397" s="61"/>
      <c r="J397" s="61">
        <v>3377100</v>
      </c>
      <c r="K397" s="61">
        <v>3377100</v>
      </c>
      <c r="L397" s="61">
        <v>1981889.66</v>
      </c>
    </row>
    <row r="398" spans="2:12" ht="158.25" hidden="1" customHeight="1" x14ac:dyDescent="0.25">
      <c r="B398" s="3">
        <v>1217310</v>
      </c>
      <c r="C398" s="3">
        <v>7310</v>
      </c>
      <c r="D398" s="4" t="s">
        <v>409</v>
      </c>
      <c r="E398" s="5" t="s">
        <v>192</v>
      </c>
      <c r="F398" s="179" t="s">
        <v>464</v>
      </c>
      <c r="G398" s="61"/>
      <c r="H398" s="61"/>
      <c r="I398" s="61"/>
      <c r="J398" s="61"/>
      <c r="K398" s="61"/>
      <c r="L398" s="61"/>
    </row>
    <row r="399" spans="2:12" ht="219.75" hidden="1" customHeight="1" x14ac:dyDescent="0.25">
      <c r="B399" s="3">
        <v>1217310</v>
      </c>
      <c r="C399" s="3">
        <v>7310</v>
      </c>
      <c r="D399" s="4" t="s">
        <v>15</v>
      </c>
      <c r="E399" s="5" t="s">
        <v>192</v>
      </c>
      <c r="F399" s="179" t="s">
        <v>491</v>
      </c>
      <c r="G399" s="61"/>
      <c r="H399" s="61"/>
      <c r="I399" s="61"/>
      <c r="J399" s="61"/>
      <c r="K399" s="61"/>
      <c r="L399" s="61"/>
    </row>
    <row r="400" spans="2:12" ht="69" hidden="1" customHeight="1" x14ac:dyDescent="0.25">
      <c r="B400" s="101"/>
      <c r="C400" s="102"/>
      <c r="D400" s="102"/>
      <c r="E400" s="102"/>
      <c r="F400" s="103" t="s">
        <v>631</v>
      </c>
      <c r="G400" s="104">
        <f>G401+G425+G449+G448</f>
        <v>0</v>
      </c>
      <c r="H400" s="104">
        <f>H401+H425+H449+H448</f>
        <v>0</v>
      </c>
      <c r="I400" s="104">
        <f>I401+I425+I449+I448</f>
        <v>0</v>
      </c>
      <c r="J400" s="104">
        <f>J401+J425+J448+J449</f>
        <v>0</v>
      </c>
      <c r="K400" s="104">
        <f>K401+K425+K448+K449</f>
        <v>0</v>
      </c>
      <c r="L400" s="104">
        <f>L401+L425+L448+L449</f>
        <v>0</v>
      </c>
    </row>
    <row r="401" spans="2:12" ht="58.5" hidden="1" customHeight="1" x14ac:dyDescent="0.25">
      <c r="B401" s="6" t="s">
        <v>26</v>
      </c>
      <c r="C401" s="6" t="s">
        <v>27</v>
      </c>
      <c r="D401" s="6" t="s">
        <v>218</v>
      </c>
      <c r="E401" s="8" t="s">
        <v>28</v>
      </c>
      <c r="F401" s="105"/>
      <c r="G401" s="104">
        <f>G402+G403+G423+G404+G405+G406+G407+G408+G409+G414+G415+G416+G417+G418+G419+G420+G421+G422+G410+G411+G412+G413</f>
        <v>0</v>
      </c>
      <c r="H401" s="104">
        <f>H402+H403+H423+H404+H405+H406+H407+H408+H409+H414+H415+H416+H417+H418+H419+H420+H421+H422+H410+H411+H412+H413</f>
        <v>0</v>
      </c>
      <c r="I401" s="104">
        <f>I402+I403+I423+I404+I405+I406+I407+I408+I409+I414+I415+I416+I417+I418+I419+I420+I421+I422+I410+I411+I412+I413</f>
        <v>0</v>
      </c>
      <c r="J401" s="104">
        <f>J402+J403+J423+J404+J405+J406+J407+J408+J409+J414+J415+J416+J417</f>
        <v>0</v>
      </c>
      <c r="K401" s="104">
        <f>K402+K403+K423+K404+K405+K406+K407+K408+K409+K414+K415+K416+K417</f>
        <v>0</v>
      </c>
      <c r="L401" s="104">
        <f>L402+L403+L423+L404+L405+L406+L407+L408+L409+L414+L415+L416+L417</f>
        <v>0</v>
      </c>
    </row>
    <row r="402" spans="2:12" ht="76.5" hidden="1" customHeight="1" x14ac:dyDescent="0.25">
      <c r="B402" s="6"/>
      <c r="C402" s="6"/>
      <c r="D402" s="6"/>
      <c r="E402" s="8"/>
      <c r="F402" s="106" t="s">
        <v>307</v>
      </c>
      <c r="G402" s="107"/>
      <c r="H402" s="107"/>
      <c r="I402" s="107"/>
      <c r="J402" s="108"/>
      <c r="K402" s="108"/>
      <c r="L402" s="108"/>
    </row>
    <row r="403" spans="2:12" ht="56.25" hidden="1" customHeight="1" x14ac:dyDescent="0.25">
      <c r="B403" s="6"/>
      <c r="C403" s="6"/>
      <c r="D403" s="6"/>
      <c r="E403" s="8"/>
      <c r="F403" s="106" t="s">
        <v>308</v>
      </c>
      <c r="G403" s="107"/>
      <c r="H403" s="107"/>
      <c r="I403" s="107"/>
      <c r="J403" s="108"/>
      <c r="K403" s="108"/>
      <c r="L403" s="108"/>
    </row>
    <row r="404" spans="2:12" ht="56.25" hidden="1" customHeight="1" x14ac:dyDescent="0.25">
      <c r="B404" s="6"/>
      <c r="C404" s="6"/>
      <c r="D404" s="6"/>
      <c r="E404" s="8"/>
      <c r="F404" s="106" t="s">
        <v>399</v>
      </c>
      <c r="G404" s="107"/>
      <c r="H404" s="107"/>
      <c r="I404" s="107"/>
      <c r="J404" s="108"/>
      <c r="K404" s="108"/>
      <c r="L404" s="108"/>
    </row>
    <row r="405" spans="2:12" ht="56.25" hidden="1" customHeight="1" x14ac:dyDescent="0.25">
      <c r="B405" s="6"/>
      <c r="C405" s="6"/>
      <c r="D405" s="6"/>
      <c r="E405" s="8"/>
      <c r="F405" s="106" t="s">
        <v>400</v>
      </c>
      <c r="G405" s="107"/>
      <c r="H405" s="107"/>
      <c r="I405" s="107"/>
      <c r="J405" s="108"/>
      <c r="K405" s="108"/>
      <c r="L405" s="108"/>
    </row>
    <row r="406" spans="2:12" ht="56.25" hidden="1" customHeight="1" x14ac:dyDescent="0.25">
      <c r="B406" s="6"/>
      <c r="C406" s="6"/>
      <c r="D406" s="6"/>
      <c r="E406" s="8"/>
      <c r="F406" s="106" t="s">
        <v>401</v>
      </c>
      <c r="G406" s="107"/>
      <c r="H406" s="107"/>
      <c r="I406" s="107"/>
      <c r="J406" s="108"/>
      <c r="K406" s="108"/>
      <c r="L406" s="108"/>
    </row>
    <row r="407" spans="2:12" ht="56.25" hidden="1" customHeight="1" x14ac:dyDescent="0.25">
      <c r="B407" s="6"/>
      <c r="C407" s="6"/>
      <c r="D407" s="6"/>
      <c r="E407" s="8"/>
      <c r="F407" s="106" t="s">
        <v>402</v>
      </c>
      <c r="G407" s="107"/>
      <c r="H407" s="107"/>
      <c r="I407" s="107"/>
      <c r="J407" s="108"/>
      <c r="K407" s="108"/>
      <c r="L407" s="108"/>
    </row>
    <row r="408" spans="2:12" ht="56.25" hidden="1" customHeight="1" x14ac:dyDescent="0.25">
      <c r="B408" s="6"/>
      <c r="C408" s="6"/>
      <c r="D408" s="6"/>
      <c r="E408" s="8"/>
      <c r="F408" s="106" t="s">
        <v>452</v>
      </c>
      <c r="G408" s="107"/>
      <c r="H408" s="107"/>
      <c r="I408" s="107"/>
      <c r="J408" s="108"/>
      <c r="K408" s="108"/>
      <c r="L408" s="108"/>
    </row>
    <row r="409" spans="2:12" ht="67.5" hidden="1" customHeight="1" x14ac:dyDescent="0.25">
      <c r="B409" s="6"/>
      <c r="C409" s="6"/>
      <c r="D409" s="6"/>
      <c r="E409" s="8"/>
      <c r="F409" s="106" t="s">
        <v>453</v>
      </c>
      <c r="G409" s="107"/>
      <c r="H409" s="107"/>
      <c r="I409" s="107"/>
      <c r="J409" s="108"/>
      <c r="K409" s="108"/>
      <c r="L409" s="108"/>
    </row>
    <row r="410" spans="2:12" ht="58.5" hidden="1" customHeight="1" x14ac:dyDescent="0.25">
      <c r="B410" s="6"/>
      <c r="C410" s="6"/>
      <c r="D410" s="6"/>
      <c r="E410" s="8"/>
      <c r="F410" s="106" t="s">
        <v>476</v>
      </c>
      <c r="G410" s="107"/>
      <c r="H410" s="107"/>
      <c r="I410" s="107"/>
      <c r="J410" s="108"/>
      <c r="K410" s="108"/>
      <c r="L410" s="108"/>
    </row>
    <row r="411" spans="2:12" ht="54.75" hidden="1" customHeight="1" x14ac:dyDescent="0.25">
      <c r="B411" s="6"/>
      <c r="C411" s="6"/>
      <c r="D411" s="6"/>
      <c r="E411" s="8"/>
      <c r="F411" s="106" t="s">
        <v>479</v>
      </c>
      <c r="G411" s="107"/>
      <c r="H411" s="107"/>
      <c r="I411" s="107"/>
      <c r="J411" s="108"/>
      <c r="K411" s="108"/>
      <c r="L411" s="108"/>
    </row>
    <row r="412" spans="2:12" ht="58.5" hidden="1" customHeight="1" x14ac:dyDescent="0.25">
      <c r="B412" s="6"/>
      <c r="C412" s="6"/>
      <c r="D412" s="6"/>
      <c r="E412" s="8"/>
      <c r="F412" s="106" t="s">
        <v>477</v>
      </c>
      <c r="G412" s="107"/>
      <c r="H412" s="107"/>
      <c r="I412" s="107"/>
      <c r="J412" s="108"/>
      <c r="K412" s="108"/>
      <c r="L412" s="108"/>
    </row>
    <row r="413" spans="2:12" ht="54.75" hidden="1" customHeight="1" x14ac:dyDescent="0.25">
      <c r="B413" s="6"/>
      <c r="C413" s="6"/>
      <c r="D413" s="6"/>
      <c r="E413" s="8"/>
      <c r="F413" s="106" t="s">
        <v>478</v>
      </c>
      <c r="G413" s="107"/>
      <c r="H413" s="107"/>
      <c r="I413" s="107"/>
      <c r="J413" s="108"/>
      <c r="K413" s="108"/>
      <c r="L413" s="108"/>
    </row>
    <row r="414" spans="2:12" ht="56.25" hidden="1" customHeight="1" x14ac:dyDescent="0.25">
      <c r="B414" s="6"/>
      <c r="C414" s="6"/>
      <c r="D414" s="6"/>
      <c r="E414" s="8"/>
      <c r="F414" s="106" t="s">
        <v>395</v>
      </c>
      <c r="G414" s="107"/>
      <c r="H414" s="107"/>
      <c r="I414" s="107"/>
      <c r="J414" s="108"/>
      <c r="K414" s="108"/>
      <c r="L414" s="108"/>
    </row>
    <row r="415" spans="2:12" ht="56.25" hidden="1" customHeight="1" x14ac:dyDescent="0.25">
      <c r="B415" s="6"/>
      <c r="C415" s="6"/>
      <c r="D415" s="6"/>
      <c r="E415" s="8"/>
      <c r="F415" s="106" t="s">
        <v>473</v>
      </c>
      <c r="G415" s="107"/>
      <c r="H415" s="107"/>
      <c r="I415" s="161"/>
      <c r="J415" s="108"/>
      <c r="K415" s="108"/>
      <c r="L415" s="108"/>
    </row>
    <row r="416" spans="2:12" ht="56.25" hidden="1" customHeight="1" x14ac:dyDescent="0.25">
      <c r="B416" s="6"/>
      <c r="C416" s="6"/>
      <c r="D416" s="6"/>
      <c r="E416" s="8"/>
      <c r="F416" s="106" t="s">
        <v>396</v>
      </c>
      <c r="G416" s="107"/>
      <c r="H416" s="107"/>
      <c r="I416" s="161"/>
      <c r="J416" s="108"/>
      <c r="K416" s="108"/>
      <c r="L416" s="108"/>
    </row>
    <row r="417" spans="2:12" ht="51" hidden="1" customHeight="1" x14ac:dyDescent="0.25">
      <c r="B417" s="6"/>
      <c r="C417" s="6"/>
      <c r="D417" s="6"/>
      <c r="E417" s="8"/>
      <c r="F417" s="106" t="s">
        <v>397</v>
      </c>
      <c r="G417" s="107"/>
      <c r="H417" s="107"/>
      <c r="I417" s="161"/>
      <c r="J417" s="108"/>
      <c r="K417" s="108"/>
      <c r="L417" s="108"/>
    </row>
    <row r="418" spans="2:12" ht="51" hidden="1" customHeight="1" x14ac:dyDescent="0.25">
      <c r="B418" s="6"/>
      <c r="C418" s="6"/>
      <c r="D418" s="6"/>
      <c r="E418" s="8"/>
      <c r="F418" s="106" t="s">
        <v>398</v>
      </c>
      <c r="G418" s="107"/>
      <c r="H418" s="107"/>
      <c r="I418" s="107"/>
      <c r="J418" s="108"/>
      <c r="K418" s="108"/>
      <c r="L418" s="108"/>
    </row>
    <row r="419" spans="2:12" ht="81" hidden="1" customHeight="1" x14ac:dyDescent="0.25">
      <c r="B419" s="6"/>
      <c r="C419" s="6"/>
      <c r="D419" s="6"/>
      <c r="E419" s="8"/>
      <c r="F419" s="106" t="s">
        <v>454</v>
      </c>
      <c r="G419" s="107"/>
      <c r="H419" s="107"/>
      <c r="I419" s="107"/>
      <c r="J419" s="108"/>
      <c r="K419" s="108"/>
      <c r="L419" s="108"/>
    </row>
    <row r="420" spans="2:12" ht="59.25" hidden="1" customHeight="1" x14ac:dyDescent="0.25">
      <c r="B420" s="6"/>
      <c r="C420" s="6"/>
      <c r="D420" s="6"/>
      <c r="E420" s="8"/>
      <c r="F420" s="106" t="s">
        <v>455</v>
      </c>
      <c r="G420" s="107"/>
      <c r="H420" s="107"/>
      <c r="I420" s="107"/>
      <c r="J420" s="108"/>
      <c r="K420" s="108"/>
      <c r="L420" s="108"/>
    </row>
    <row r="421" spans="2:12" ht="51" hidden="1" customHeight="1" x14ac:dyDescent="0.25">
      <c r="B421" s="6"/>
      <c r="C421" s="6"/>
      <c r="D421" s="6"/>
      <c r="E421" s="8"/>
      <c r="F421" s="106" t="s">
        <v>456</v>
      </c>
      <c r="G421" s="107"/>
      <c r="H421" s="107"/>
      <c r="I421" s="107"/>
      <c r="J421" s="108"/>
      <c r="K421" s="108"/>
      <c r="L421" s="108"/>
    </row>
    <row r="422" spans="2:12" ht="51" hidden="1" customHeight="1" x14ac:dyDescent="0.25">
      <c r="B422" s="6"/>
      <c r="C422" s="6"/>
      <c r="D422" s="6"/>
      <c r="E422" s="8"/>
      <c r="F422" s="106" t="s">
        <v>457</v>
      </c>
      <c r="G422" s="107"/>
      <c r="H422" s="107"/>
      <c r="I422" s="107"/>
      <c r="J422" s="108"/>
      <c r="K422" s="108"/>
      <c r="L422" s="108"/>
    </row>
    <row r="423" spans="2:12" ht="58.5" hidden="1" customHeight="1" x14ac:dyDescent="0.25">
      <c r="B423" s="6"/>
      <c r="C423" s="6"/>
      <c r="D423" s="6"/>
      <c r="E423" s="8"/>
      <c r="F423" s="106" t="s">
        <v>458</v>
      </c>
      <c r="G423" s="107"/>
      <c r="H423" s="107"/>
      <c r="I423" s="107"/>
      <c r="J423" s="108"/>
      <c r="K423" s="108"/>
      <c r="L423" s="108"/>
    </row>
    <row r="424" spans="2:12" ht="73.5" hidden="1" customHeight="1" x14ac:dyDescent="0.25">
      <c r="B424" s="6"/>
      <c r="C424" s="6"/>
      <c r="D424" s="6"/>
      <c r="E424" s="8"/>
      <c r="F424" s="105"/>
      <c r="G424" s="107"/>
      <c r="H424" s="107"/>
      <c r="I424" s="108"/>
      <c r="J424" s="108"/>
      <c r="K424" s="108"/>
      <c r="L424" s="108"/>
    </row>
    <row r="425" spans="2:12" ht="54.6" hidden="1" customHeight="1" x14ac:dyDescent="0.25">
      <c r="B425" s="26" t="s">
        <v>7</v>
      </c>
      <c r="C425" s="26" t="s">
        <v>8</v>
      </c>
      <c r="D425" s="26" t="s">
        <v>9</v>
      </c>
      <c r="E425" s="34" t="s">
        <v>10</v>
      </c>
      <c r="F425" s="105"/>
      <c r="G425" s="109">
        <f>G426+G427+G428+G429+G434+G435+G430+G431+G432+G433</f>
        <v>0</v>
      </c>
      <c r="H425" s="109">
        <f>H426+H427+H428+H429+H434+H435+H430+H431+H432+H433</f>
        <v>0</v>
      </c>
      <c r="I425" s="109">
        <f>I426+I427+I428+I429+I430+I431+I432+I433+I434+I435</f>
        <v>0</v>
      </c>
      <c r="J425" s="109">
        <f>J426+J427+J428+J429+J434+J435</f>
        <v>0</v>
      </c>
      <c r="K425" s="109">
        <f>K426+K427+K428+K429+K434+K435</f>
        <v>0</v>
      </c>
      <c r="L425" s="109">
        <f>L426+L427+L428+L429+L434+L435</f>
        <v>0</v>
      </c>
    </row>
    <row r="426" spans="2:12" ht="139.5" hidden="1" customHeight="1" x14ac:dyDescent="0.25">
      <c r="B426" s="3"/>
      <c r="C426" s="3"/>
      <c r="D426" s="4"/>
      <c r="E426" s="5"/>
      <c r="F426" s="179" t="s">
        <v>376</v>
      </c>
      <c r="G426" s="61"/>
      <c r="H426" s="61"/>
      <c r="I426" s="61"/>
      <c r="J426" s="61">
        <v>0</v>
      </c>
      <c r="K426" s="61">
        <v>0</v>
      </c>
      <c r="L426" s="61">
        <v>0</v>
      </c>
    </row>
    <row r="427" spans="2:12" ht="51" hidden="1" customHeight="1" x14ac:dyDescent="0.25">
      <c r="B427" s="3"/>
      <c r="C427" s="3"/>
      <c r="D427" s="4"/>
      <c r="E427" s="5"/>
      <c r="F427" s="179" t="s">
        <v>486</v>
      </c>
      <c r="G427" s="61"/>
      <c r="H427" s="61"/>
      <c r="I427" s="61"/>
      <c r="J427" s="61"/>
      <c r="K427" s="61"/>
      <c r="L427" s="61"/>
    </row>
    <row r="428" spans="2:12" ht="35.25" hidden="1" customHeight="1" x14ac:dyDescent="0.25">
      <c r="B428" s="3"/>
      <c r="C428" s="3"/>
      <c r="D428" s="4"/>
      <c r="E428" s="5"/>
      <c r="F428" s="179" t="s">
        <v>445</v>
      </c>
      <c r="G428" s="61"/>
      <c r="H428" s="61"/>
      <c r="I428" s="61"/>
      <c r="J428" s="61"/>
      <c r="K428" s="61"/>
      <c r="L428" s="61"/>
    </row>
    <row r="429" spans="2:12" ht="35.25" hidden="1" customHeight="1" x14ac:dyDescent="0.25">
      <c r="B429" s="3"/>
      <c r="C429" s="3"/>
      <c r="D429" s="4"/>
      <c r="E429" s="5"/>
      <c r="F429" s="179" t="s">
        <v>482</v>
      </c>
      <c r="G429" s="61"/>
      <c r="H429" s="61"/>
      <c r="I429" s="61"/>
      <c r="J429" s="61"/>
      <c r="K429" s="61"/>
      <c r="L429" s="61"/>
    </row>
    <row r="430" spans="2:12" ht="63.75" hidden="1" customHeight="1" x14ac:dyDescent="0.25">
      <c r="B430" s="3"/>
      <c r="C430" s="3"/>
      <c r="D430" s="4"/>
      <c r="E430" s="5"/>
      <c r="F430" s="179" t="s">
        <v>483</v>
      </c>
      <c r="G430" s="61"/>
      <c r="H430" s="61"/>
      <c r="I430" s="61"/>
      <c r="J430" s="61"/>
      <c r="K430" s="61"/>
      <c r="L430" s="61"/>
    </row>
    <row r="431" spans="2:12" ht="67.5" hidden="1" customHeight="1" x14ac:dyDescent="0.25">
      <c r="B431" s="3"/>
      <c r="C431" s="3"/>
      <c r="D431" s="4"/>
      <c r="E431" s="5"/>
      <c r="F431" s="179" t="s">
        <v>484</v>
      </c>
      <c r="G431" s="61"/>
      <c r="H431" s="61"/>
      <c r="I431" s="61"/>
      <c r="J431" s="61"/>
      <c r="K431" s="61"/>
      <c r="L431" s="61"/>
    </row>
    <row r="432" spans="2:12" ht="72" hidden="1" customHeight="1" x14ac:dyDescent="0.25">
      <c r="B432" s="3"/>
      <c r="C432" s="3"/>
      <c r="D432" s="4"/>
      <c r="E432" s="5"/>
      <c r="F432" s="179" t="s">
        <v>485</v>
      </c>
      <c r="G432" s="61"/>
      <c r="H432" s="61"/>
      <c r="I432" s="61"/>
      <c r="J432" s="61"/>
      <c r="K432" s="61"/>
      <c r="L432" s="61"/>
    </row>
    <row r="433" spans="2:12" ht="72" hidden="1" customHeight="1" x14ac:dyDescent="0.25">
      <c r="B433" s="3"/>
      <c r="C433" s="3"/>
      <c r="D433" s="4"/>
      <c r="E433" s="5"/>
      <c r="F433" s="179" t="s">
        <v>487</v>
      </c>
      <c r="G433" s="61"/>
      <c r="H433" s="61"/>
      <c r="I433" s="61"/>
      <c r="J433" s="61"/>
      <c r="K433" s="61"/>
      <c r="L433" s="61"/>
    </row>
    <row r="434" spans="2:12" ht="70.5" hidden="1" customHeight="1" x14ac:dyDescent="0.25">
      <c r="B434" s="3"/>
      <c r="C434" s="3"/>
      <c r="D434" s="4"/>
      <c r="E434" s="5"/>
      <c r="F434" s="179" t="s">
        <v>443</v>
      </c>
      <c r="G434" s="61"/>
      <c r="H434" s="61"/>
      <c r="I434" s="61"/>
      <c r="J434" s="61"/>
      <c r="K434" s="61"/>
      <c r="L434" s="61"/>
    </row>
    <row r="435" spans="2:12" ht="90" hidden="1" customHeight="1" x14ac:dyDescent="0.25">
      <c r="B435" s="3"/>
      <c r="C435" s="3"/>
      <c r="D435" s="4"/>
      <c r="E435" s="5"/>
      <c r="F435" s="179" t="s">
        <v>309</v>
      </c>
      <c r="G435" s="21"/>
      <c r="H435" s="21"/>
      <c r="I435" s="21"/>
      <c r="J435" s="61"/>
      <c r="K435" s="61"/>
      <c r="L435" s="61"/>
    </row>
    <row r="436" spans="2:12" ht="36.75" hidden="1" customHeight="1" x14ac:dyDescent="0.25">
      <c r="B436" s="3"/>
      <c r="C436" s="3"/>
      <c r="D436" s="4"/>
      <c r="E436" s="5"/>
      <c r="F436" s="179"/>
      <c r="G436" s="61"/>
      <c r="H436" s="61"/>
      <c r="I436" s="61"/>
      <c r="J436" s="21"/>
      <c r="K436" s="21"/>
      <c r="L436" s="21"/>
    </row>
    <row r="437" spans="2:12" ht="45.75" hidden="1" customHeight="1" x14ac:dyDescent="0.25">
      <c r="B437" s="3"/>
      <c r="C437" s="3"/>
      <c r="D437" s="4"/>
      <c r="E437" s="5"/>
      <c r="F437" s="179"/>
      <c r="G437" s="61"/>
      <c r="H437" s="61"/>
      <c r="I437" s="61"/>
      <c r="J437" s="21"/>
      <c r="K437" s="21"/>
      <c r="L437" s="21"/>
    </row>
    <row r="438" spans="2:12" ht="45.75" hidden="1" customHeight="1" x14ac:dyDescent="0.25">
      <c r="B438" s="3"/>
      <c r="C438" s="3"/>
      <c r="D438" s="4"/>
      <c r="E438" s="5"/>
      <c r="F438" s="179"/>
      <c r="G438" s="61"/>
      <c r="H438" s="61"/>
      <c r="I438" s="61"/>
      <c r="J438" s="21"/>
      <c r="K438" s="21"/>
      <c r="L438" s="21"/>
    </row>
    <row r="439" spans="2:12" ht="36.75" hidden="1" customHeight="1" x14ac:dyDescent="0.25">
      <c r="B439" s="6"/>
      <c r="C439" s="6"/>
      <c r="D439" s="6"/>
      <c r="E439" s="8"/>
      <c r="F439" s="181"/>
      <c r="G439" s="91"/>
      <c r="H439" s="91"/>
      <c r="I439" s="91"/>
      <c r="J439" s="21"/>
      <c r="K439" s="21"/>
      <c r="L439" s="21"/>
    </row>
    <row r="440" spans="2:12" ht="31.5" hidden="1" customHeight="1" x14ac:dyDescent="0.25">
      <c r="B440" s="6"/>
      <c r="C440" s="6"/>
      <c r="D440" s="6"/>
      <c r="E440" s="28"/>
      <c r="F440" s="179"/>
      <c r="G440" s="61"/>
      <c r="H440" s="61"/>
      <c r="I440" s="61"/>
      <c r="J440" s="61"/>
      <c r="K440" s="61"/>
      <c r="L440" s="61"/>
    </row>
    <row r="441" spans="2:12" ht="36" hidden="1" customHeight="1" x14ac:dyDescent="0.25">
      <c r="B441" s="6"/>
      <c r="C441" s="6"/>
      <c r="D441" s="6"/>
      <c r="E441" s="28"/>
      <c r="F441" s="179"/>
      <c r="G441" s="61"/>
      <c r="H441" s="61"/>
      <c r="I441" s="61"/>
      <c r="J441" s="61"/>
      <c r="K441" s="61"/>
      <c r="L441" s="61"/>
    </row>
    <row r="442" spans="2:12" ht="29.25" hidden="1" customHeight="1" x14ac:dyDescent="0.25">
      <c r="B442" s="6"/>
      <c r="C442" s="6"/>
      <c r="D442" s="6"/>
      <c r="E442" s="8"/>
      <c r="F442" s="179"/>
      <c r="G442" s="61"/>
      <c r="H442" s="61"/>
      <c r="I442" s="61"/>
      <c r="J442" s="61"/>
      <c r="K442" s="61"/>
      <c r="L442" s="61"/>
    </row>
    <row r="443" spans="2:12" ht="45" hidden="1" customHeight="1" x14ac:dyDescent="0.25">
      <c r="B443" s="6"/>
      <c r="C443" s="6"/>
      <c r="D443" s="6"/>
      <c r="E443" s="8"/>
      <c r="F443" s="181"/>
      <c r="G443" s="21"/>
      <c r="H443" s="21"/>
      <c r="I443" s="21"/>
      <c r="J443" s="21"/>
      <c r="K443" s="21"/>
      <c r="L443" s="21"/>
    </row>
    <row r="444" spans="2:12" ht="66" hidden="1" customHeight="1" x14ac:dyDescent="0.25">
      <c r="B444" s="6"/>
      <c r="C444" s="6"/>
      <c r="D444" s="6"/>
      <c r="E444" s="8"/>
      <c r="F444" s="179"/>
      <c r="G444" s="61"/>
      <c r="H444" s="61"/>
      <c r="I444" s="61"/>
      <c r="J444" s="61"/>
      <c r="K444" s="61"/>
      <c r="L444" s="61"/>
    </row>
    <row r="445" spans="2:12" ht="63.75" hidden="1" customHeight="1" x14ac:dyDescent="0.25">
      <c r="B445" s="6"/>
      <c r="C445" s="6"/>
      <c r="D445" s="6"/>
      <c r="E445" s="8"/>
      <c r="F445" s="179"/>
      <c r="G445" s="61"/>
      <c r="H445" s="61"/>
      <c r="I445" s="61"/>
      <c r="J445" s="61"/>
      <c r="K445" s="61"/>
      <c r="L445" s="61"/>
    </row>
    <row r="446" spans="2:12" ht="26.25" hidden="1" customHeight="1" x14ac:dyDescent="0.25">
      <c r="B446" s="6"/>
      <c r="C446" s="6"/>
      <c r="D446" s="6"/>
      <c r="E446" s="8"/>
      <c r="F446" s="181"/>
      <c r="G446" s="91"/>
      <c r="H446" s="91"/>
      <c r="I446" s="91"/>
      <c r="J446" s="61"/>
      <c r="K446" s="61"/>
      <c r="L446" s="61"/>
    </row>
    <row r="447" spans="2:12" ht="51" hidden="1" customHeight="1" x14ac:dyDescent="0.25">
      <c r="B447" s="6"/>
      <c r="C447" s="6"/>
      <c r="D447" s="6"/>
      <c r="E447" s="8"/>
      <c r="F447" s="179"/>
      <c r="G447" s="61"/>
      <c r="H447" s="61"/>
      <c r="I447" s="61"/>
      <c r="J447" s="61"/>
      <c r="K447" s="61"/>
      <c r="L447" s="61"/>
    </row>
    <row r="448" spans="2:12" ht="100.5" hidden="1" customHeight="1" x14ac:dyDescent="0.25">
      <c r="B448" s="6" t="s">
        <v>214</v>
      </c>
      <c r="C448" s="6" t="s">
        <v>215</v>
      </c>
      <c r="D448" s="6" t="s">
        <v>216</v>
      </c>
      <c r="E448" s="8" t="s">
        <v>217</v>
      </c>
      <c r="F448" s="179" t="s">
        <v>387</v>
      </c>
      <c r="G448" s="21"/>
      <c r="H448" s="21"/>
      <c r="I448" s="21"/>
      <c r="J448" s="21"/>
      <c r="K448" s="21"/>
      <c r="L448" s="21"/>
    </row>
    <row r="449" spans="1:13" ht="66.75" hidden="1" customHeight="1" x14ac:dyDescent="0.25">
      <c r="B449" s="6" t="s">
        <v>13</v>
      </c>
      <c r="C449" s="6" t="s">
        <v>3</v>
      </c>
      <c r="D449" s="6" t="s">
        <v>4</v>
      </c>
      <c r="E449" s="8" t="s">
        <v>5</v>
      </c>
      <c r="F449" s="179" t="s">
        <v>444</v>
      </c>
      <c r="G449" s="91"/>
      <c r="H449" s="91"/>
      <c r="I449" s="91"/>
      <c r="J449" s="21"/>
      <c r="K449" s="21"/>
      <c r="L449" s="21"/>
    </row>
    <row r="450" spans="1:13" ht="6" hidden="1" customHeight="1" x14ac:dyDescent="0.25">
      <c r="B450" s="6"/>
      <c r="C450" s="6"/>
      <c r="D450" s="6"/>
      <c r="E450" s="8"/>
      <c r="F450" s="179"/>
      <c r="G450" s="61"/>
      <c r="H450" s="61"/>
      <c r="I450" s="61"/>
      <c r="J450" s="61"/>
      <c r="K450" s="61"/>
      <c r="L450" s="61"/>
    </row>
    <row r="451" spans="1:13" s="97" customFormat="1" ht="66.75" hidden="1" customHeight="1" x14ac:dyDescent="0.25">
      <c r="A451" s="96"/>
      <c r="B451" s="110"/>
      <c r="C451" s="110"/>
      <c r="D451" s="110"/>
      <c r="E451" s="111"/>
      <c r="F451" s="187" t="s">
        <v>408</v>
      </c>
      <c r="G451" s="112">
        <f>G452+G458</f>
        <v>0</v>
      </c>
      <c r="H451" s="112">
        <f>H452+H458</f>
        <v>0</v>
      </c>
      <c r="I451" s="112">
        <f>I452+I458</f>
        <v>0</v>
      </c>
      <c r="J451" s="162"/>
      <c r="K451" s="162"/>
      <c r="L451" s="162"/>
    </row>
    <row r="452" spans="1:13" ht="66.75" hidden="1" customHeight="1" x14ac:dyDescent="0.25">
      <c r="B452" s="6" t="s">
        <v>403</v>
      </c>
      <c r="C452" s="6" t="s">
        <v>404</v>
      </c>
      <c r="D452" s="6" t="s">
        <v>9</v>
      </c>
      <c r="E452" s="8" t="s">
        <v>254</v>
      </c>
      <c r="F452" s="179" t="s">
        <v>405</v>
      </c>
      <c r="G452" s="21">
        <f>G453+G454</f>
        <v>0</v>
      </c>
      <c r="H452" s="21">
        <f>H453+H454</f>
        <v>0</v>
      </c>
      <c r="I452" s="21">
        <f>I453+I454</f>
        <v>0</v>
      </c>
      <c r="J452" s="61"/>
      <c r="K452" s="61"/>
      <c r="L452" s="61"/>
    </row>
    <row r="453" spans="1:13" ht="66.75" hidden="1" customHeight="1" x14ac:dyDescent="0.25">
      <c r="B453" s="6"/>
      <c r="C453" s="6"/>
      <c r="D453" s="6"/>
      <c r="E453" s="8"/>
      <c r="F453" s="179" t="s">
        <v>406</v>
      </c>
      <c r="G453" s="61"/>
      <c r="H453" s="61"/>
      <c r="I453" s="61"/>
      <c r="J453" s="61"/>
      <c r="K453" s="61"/>
      <c r="L453" s="61"/>
    </row>
    <row r="454" spans="1:13" ht="89.25" hidden="1" customHeight="1" x14ac:dyDescent="0.25">
      <c r="B454" s="6"/>
      <c r="C454" s="6"/>
      <c r="D454" s="6"/>
      <c r="E454" s="8"/>
      <c r="F454" s="179" t="s">
        <v>407</v>
      </c>
      <c r="G454" s="61"/>
      <c r="H454" s="61"/>
      <c r="I454" s="61"/>
      <c r="J454" s="61"/>
      <c r="K454" s="61"/>
      <c r="L454" s="61"/>
    </row>
    <row r="455" spans="1:13" ht="48" customHeight="1" x14ac:dyDescent="0.25">
      <c r="B455" s="6" t="s">
        <v>588</v>
      </c>
      <c r="C455" s="3">
        <v>7310</v>
      </c>
      <c r="D455" s="4" t="s">
        <v>15</v>
      </c>
      <c r="E455" s="5" t="s">
        <v>192</v>
      </c>
      <c r="F455" s="179" t="s">
        <v>566</v>
      </c>
      <c r="G455" s="61"/>
      <c r="H455" s="61"/>
      <c r="I455" s="61"/>
      <c r="J455" s="61">
        <f>691860+126400</f>
        <v>818260</v>
      </c>
      <c r="K455" s="61">
        <v>818260</v>
      </c>
      <c r="L455" s="61">
        <v>0</v>
      </c>
    </row>
    <row r="456" spans="1:13" ht="51" customHeight="1" x14ac:dyDescent="0.25">
      <c r="B456" s="6" t="s">
        <v>588</v>
      </c>
      <c r="C456" s="3">
        <v>7310</v>
      </c>
      <c r="D456" s="4" t="s">
        <v>15</v>
      </c>
      <c r="E456" s="5" t="s">
        <v>192</v>
      </c>
      <c r="F456" s="179" t="s">
        <v>589</v>
      </c>
      <c r="G456" s="61"/>
      <c r="H456" s="61"/>
      <c r="I456" s="61"/>
      <c r="J456" s="61">
        <v>1865700</v>
      </c>
      <c r="K456" s="61">
        <v>0</v>
      </c>
      <c r="L456" s="61">
        <v>0</v>
      </c>
    </row>
    <row r="457" spans="1:13" ht="63.6" customHeight="1" x14ac:dyDescent="0.25">
      <c r="B457" s="6" t="s">
        <v>588</v>
      </c>
      <c r="C457" s="3">
        <v>7310</v>
      </c>
      <c r="D457" s="4" t="s">
        <v>15</v>
      </c>
      <c r="E457" s="5" t="s">
        <v>192</v>
      </c>
      <c r="F457" s="179" t="s">
        <v>590</v>
      </c>
      <c r="G457" s="61"/>
      <c r="H457" s="61"/>
      <c r="I457" s="61"/>
      <c r="J457" s="61">
        <v>1162000</v>
      </c>
      <c r="K457" s="61">
        <v>0</v>
      </c>
      <c r="L457" s="61">
        <v>0</v>
      </c>
    </row>
    <row r="458" spans="1:13" ht="135" customHeight="1" x14ac:dyDescent="0.25">
      <c r="B458" s="26" t="s">
        <v>7</v>
      </c>
      <c r="C458" s="26" t="s">
        <v>8</v>
      </c>
      <c r="D458" s="26" t="s">
        <v>9</v>
      </c>
      <c r="E458" s="34" t="s">
        <v>10</v>
      </c>
      <c r="F458" s="179" t="s">
        <v>591</v>
      </c>
      <c r="G458" s="21"/>
      <c r="H458" s="21"/>
      <c r="I458" s="61"/>
      <c r="J458" s="61">
        <v>100000</v>
      </c>
      <c r="K458" s="61">
        <v>100000</v>
      </c>
      <c r="L458" s="61">
        <v>9853.5</v>
      </c>
    </row>
    <row r="459" spans="1:13" ht="51.75" customHeight="1" x14ac:dyDescent="0.3">
      <c r="B459" s="26"/>
      <c r="C459" s="26"/>
      <c r="D459" s="26"/>
      <c r="E459" s="34"/>
      <c r="F459" s="180" t="s">
        <v>586</v>
      </c>
      <c r="G459" s="134">
        <f t="shared" ref="G459:L459" si="25">G460</f>
        <v>203178.6</v>
      </c>
      <c r="H459" s="134">
        <f t="shared" si="25"/>
        <v>203178.6</v>
      </c>
      <c r="I459" s="134">
        <f t="shared" si="25"/>
        <v>0</v>
      </c>
      <c r="J459" s="134">
        <f t="shared" si="25"/>
        <v>0</v>
      </c>
      <c r="K459" s="134">
        <f t="shared" si="25"/>
        <v>0</v>
      </c>
      <c r="L459" s="134">
        <f t="shared" si="25"/>
        <v>0</v>
      </c>
    </row>
    <row r="460" spans="1:13" ht="126" x14ac:dyDescent="0.25">
      <c r="B460" s="26" t="s">
        <v>26</v>
      </c>
      <c r="C460" s="26" t="s">
        <v>27</v>
      </c>
      <c r="D460" s="26" t="s">
        <v>218</v>
      </c>
      <c r="E460" s="34" t="s">
        <v>28</v>
      </c>
      <c r="F460" s="188" t="s">
        <v>602</v>
      </c>
      <c r="G460" s="61">
        <v>203178.6</v>
      </c>
      <c r="H460" s="61">
        <v>203178.6</v>
      </c>
      <c r="I460" s="61">
        <v>0</v>
      </c>
      <c r="J460" s="61"/>
      <c r="K460" s="61"/>
      <c r="L460" s="61"/>
    </row>
    <row r="461" spans="1:13" ht="113.45" customHeight="1" x14ac:dyDescent="0.3">
      <c r="B461" s="26" t="s">
        <v>547</v>
      </c>
      <c r="C461" s="26" t="s">
        <v>548</v>
      </c>
      <c r="D461" s="26" t="s">
        <v>151</v>
      </c>
      <c r="E461" s="34" t="s">
        <v>549</v>
      </c>
      <c r="F461" s="185" t="s">
        <v>640</v>
      </c>
      <c r="G461" s="134">
        <v>806000</v>
      </c>
      <c r="H461" s="134">
        <v>806000</v>
      </c>
      <c r="I461" s="134">
        <f>750780.33-70941.31</f>
        <v>679839.02</v>
      </c>
      <c r="J461" s="135"/>
      <c r="K461" s="135"/>
      <c r="L461" s="135"/>
    </row>
    <row r="462" spans="1:13" ht="30" customHeight="1" x14ac:dyDescent="0.3">
      <c r="B462" s="10"/>
      <c r="C462" s="10"/>
      <c r="D462" s="10"/>
      <c r="E462" s="138" t="s">
        <v>6</v>
      </c>
      <c r="F462" s="189"/>
      <c r="G462" s="134">
        <f>G228+G341+G355+G356+G357+G395+G380+G370+G461+G459</f>
        <v>48493155.109999999</v>
      </c>
      <c r="H462" s="134">
        <f>H228+H341+H355+H356+H357+H395+H380+H370+H461+H459</f>
        <v>35751563.109999999</v>
      </c>
      <c r="I462" s="134">
        <f>I228+I341+I355+I356+I357+I395+I380+I370+I461+I459</f>
        <v>26594987.560000002</v>
      </c>
      <c r="J462" s="134">
        <f>J228+J341+J355+J356+J357+J395+J380+J370+J461+J459+J346</f>
        <v>34645920</v>
      </c>
      <c r="K462" s="134">
        <f>K228+K341+K355+K356+K357+K395+K380+K370+K461+K459+K346</f>
        <v>25430537</v>
      </c>
      <c r="L462" s="146">
        <f>L228+L341+L355+L356+L357+L395+L380+L370+L461+L459+L346</f>
        <v>4721862.04</v>
      </c>
      <c r="M462" s="113"/>
    </row>
    <row r="463" spans="1:13" ht="90.6" customHeight="1" x14ac:dyDescent="0.3">
      <c r="B463" s="143">
        <v>2800000</v>
      </c>
      <c r="C463" s="140"/>
      <c r="D463" s="140"/>
      <c r="E463" s="138" t="s">
        <v>177</v>
      </c>
      <c r="F463" s="190"/>
      <c r="G463" s="135"/>
      <c r="H463" s="135"/>
      <c r="I463" s="135"/>
      <c r="J463" s="135"/>
      <c r="K463" s="135"/>
      <c r="L463" s="135"/>
    </row>
    <row r="464" spans="1:13" ht="93.75" hidden="1" customHeight="1" x14ac:dyDescent="0.3">
      <c r="B464" s="27">
        <v>2810000</v>
      </c>
      <c r="C464" s="140"/>
      <c r="D464" s="140"/>
      <c r="E464" s="11" t="s">
        <v>178</v>
      </c>
      <c r="F464" s="191"/>
      <c r="G464" s="153"/>
      <c r="H464" s="153"/>
      <c r="I464" s="153"/>
      <c r="J464" s="153"/>
      <c r="K464" s="153"/>
      <c r="L464" s="153"/>
    </row>
    <row r="465" spans="2:12" ht="103.5" hidden="1" customHeight="1" x14ac:dyDescent="0.3">
      <c r="B465" s="10" t="s">
        <v>353</v>
      </c>
      <c r="C465" s="10" t="s">
        <v>347</v>
      </c>
      <c r="D465" s="10" t="s">
        <v>334</v>
      </c>
      <c r="E465" s="11" t="s">
        <v>356</v>
      </c>
      <c r="F465" s="175" t="s">
        <v>641</v>
      </c>
      <c r="G465" s="147"/>
      <c r="H465" s="147"/>
      <c r="I465" s="147"/>
      <c r="J465" s="147"/>
      <c r="K465" s="147"/>
      <c r="L465" s="147"/>
    </row>
    <row r="466" spans="2:12" ht="63.6" customHeight="1" x14ac:dyDescent="0.3">
      <c r="B466" s="27"/>
      <c r="C466" s="19"/>
      <c r="D466" s="19"/>
      <c r="E466" s="11"/>
      <c r="F466" s="192" t="s">
        <v>642</v>
      </c>
      <c r="G466" s="147">
        <f>G467+G469+G468+G473</f>
        <v>15650</v>
      </c>
      <c r="H466" s="147">
        <f>H467+H469+H468+H473</f>
        <v>15650</v>
      </c>
      <c r="I466" s="147">
        <f>I467+I469+I468+I473</f>
        <v>15650</v>
      </c>
      <c r="J466" s="147">
        <f>J469</f>
        <v>319204</v>
      </c>
      <c r="K466" s="147">
        <f>K469</f>
        <v>319204</v>
      </c>
      <c r="L466" s="147">
        <f>L469</f>
        <v>319204</v>
      </c>
    </row>
    <row r="467" spans="2:12" ht="31.5" hidden="1" x14ac:dyDescent="0.25">
      <c r="F467" s="81" t="s">
        <v>298</v>
      </c>
      <c r="G467" s="116">
        <v>0</v>
      </c>
      <c r="H467" s="116">
        <v>0</v>
      </c>
      <c r="I467" s="116">
        <v>0</v>
      </c>
      <c r="J467" s="116">
        <v>0</v>
      </c>
      <c r="K467" s="116">
        <v>0</v>
      </c>
      <c r="L467" s="116">
        <v>0</v>
      </c>
    </row>
    <row r="468" spans="2:12" ht="43.5" hidden="1" customHeight="1" x14ac:dyDescent="0.25">
      <c r="B468" s="3">
        <v>2817130</v>
      </c>
      <c r="C468" s="4" t="s">
        <v>188</v>
      </c>
      <c r="D468" s="4" t="s">
        <v>4</v>
      </c>
      <c r="E468" s="5" t="s">
        <v>189</v>
      </c>
      <c r="F468" s="81" t="s">
        <v>562</v>
      </c>
      <c r="G468" s="116">
        <f>500000-500000</f>
        <v>0</v>
      </c>
      <c r="H468" s="116">
        <v>0</v>
      </c>
      <c r="I468" s="116">
        <v>0</v>
      </c>
      <c r="J468" s="116"/>
      <c r="K468" s="116"/>
      <c r="L468" s="116"/>
    </row>
    <row r="469" spans="2:12" ht="47.25" x14ac:dyDescent="0.25">
      <c r="B469" s="3">
        <v>2817370</v>
      </c>
      <c r="C469" s="4" t="s">
        <v>3</v>
      </c>
      <c r="D469" s="4" t="s">
        <v>4</v>
      </c>
      <c r="E469" s="5" t="s">
        <v>5</v>
      </c>
      <c r="F469" s="81" t="s">
        <v>559</v>
      </c>
      <c r="G469" s="66">
        <f>G470+G471</f>
        <v>15650</v>
      </c>
      <c r="H469" s="66">
        <f>H470+H471</f>
        <v>15650</v>
      </c>
      <c r="I469" s="66">
        <f>I470+I471</f>
        <v>15650</v>
      </c>
      <c r="J469" s="66">
        <f>J470+J471+J473</f>
        <v>319204</v>
      </c>
      <c r="K469" s="66">
        <f>K470+K471+K473</f>
        <v>319204</v>
      </c>
      <c r="L469" s="66">
        <f>L470+L471+L473</f>
        <v>319204</v>
      </c>
    </row>
    <row r="470" spans="2:12" ht="81.599999999999994" customHeight="1" x14ac:dyDescent="0.25">
      <c r="B470" s="3"/>
      <c r="C470" s="74"/>
      <c r="D470" s="74"/>
      <c r="E470" s="5"/>
      <c r="F470" s="81" t="s">
        <v>510</v>
      </c>
      <c r="G470" s="66">
        <f>41000-25350</f>
        <v>15650</v>
      </c>
      <c r="H470" s="66">
        <f>41000-25350</f>
        <v>15650</v>
      </c>
      <c r="I470" s="66">
        <v>15650</v>
      </c>
      <c r="J470" s="66">
        <v>0</v>
      </c>
      <c r="K470" s="66">
        <v>0</v>
      </c>
      <c r="L470" s="66">
        <v>0</v>
      </c>
    </row>
    <row r="471" spans="2:12" ht="39" customHeight="1" x14ac:dyDescent="0.25">
      <c r="B471" s="3"/>
      <c r="C471" s="74"/>
      <c r="D471" s="74"/>
      <c r="E471" s="5"/>
      <c r="F471" s="81" t="s">
        <v>228</v>
      </c>
      <c r="G471" s="66">
        <v>0</v>
      </c>
      <c r="H471" s="66">
        <v>0</v>
      </c>
      <c r="I471" s="66">
        <v>0</v>
      </c>
      <c r="J471" s="66">
        <f>318204</f>
        <v>318204</v>
      </c>
      <c r="K471" s="66">
        <v>318204</v>
      </c>
      <c r="L471" s="66">
        <v>318204</v>
      </c>
    </row>
    <row r="472" spans="2:12" ht="189" hidden="1" customHeight="1" x14ac:dyDescent="0.25">
      <c r="B472" s="3">
        <v>2817691</v>
      </c>
      <c r="C472" s="4" t="s">
        <v>225</v>
      </c>
      <c r="D472" s="4" t="s">
        <v>4</v>
      </c>
      <c r="E472" s="5" t="s">
        <v>226</v>
      </c>
      <c r="F472" s="81" t="s">
        <v>227</v>
      </c>
      <c r="G472" s="66"/>
      <c r="H472" s="66"/>
      <c r="I472" s="66"/>
      <c r="J472" s="116"/>
      <c r="K472" s="116"/>
      <c r="L472" s="116"/>
    </row>
    <row r="473" spans="2:12" ht="61.15" customHeight="1" x14ac:dyDescent="0.25">
      <c r="B473" s="3">
        <v>2817650</v>
      </c>
      <c r="C473" s="4" t="s">
        <v>560</v>
      </c>
      <c r="D473" s="4" t="s">
        <v>4</v>
      </c>
      <c r="E473" s="5" t="s">
        <v>561</v>
      </c>
      <c r="F473" s="81" t="s">
        <v>533</v>
      </c>
      <c r="G473" s="66">
        <v>0</v>
      </c>
      <c r="H473" s="66">
        <v>0</v>
      </c>
      <c r="I473" s="66">
        <v>0</v>
      </c>
      <c r="J473" s="66">
        <f>9961.7-8961.7</f>
        <v>1000</v>
      </c>
      <c r="K473" s="66">
        <f>9961.7-8961.7</f>
        <v>1000</v>
      </c>
      <c r="L473" s="66">
        <v>1000</v>
      </c>
    </row>
    <row r="474" spans="2:12" ht="102.75" hidden="1" customHeight="1" x14ac:dyDescent="0.25">
      <c r="B474" s="3"/>
      <c r="C474" s="4"/>
      <c r="D474" s="4"/>
      <c r="F474" s="81"/>
      <c r="G474" s="66"/>
      <c r="H474" s="66"/>
      <c r="I474" s="66"/>
      <c r="J474" s="116"/>
      <c r="K474" s="116"/>
      <c r="L474" s="116"/>
    </row>
    <row r="475" spans="2:12" ht="68.25" hidden="1" customHeight="1" x14ac:dyDescent="0.25">
      <c r="B475" s="3">
        <v>2818340</v>
      </c>
      <c r="C475" s="4" t="s">
        <v>23</v>
      </c>
      <c r="D475" s="4" t="s">
        <v>24</v>
      </c>
      <c r="E475" s="5" t="s">
        <v>25</v>
      </c>
      <c r="F475" s="193" t="s">
        <v>174</v>
      </c>
      <c r="G475" s="115">
        <f>G476</f>
        <v>0</v>
      </c>
      <c r="H475" s="115">
        <v>0</v>
      </c>
      <c r="I475" s="115">
        <v>0</v>
      </c>
      <c r="J475" s="115">
        <f>J476+J481+J482+J483</f>
        <v>0</v>
      </c>
      <c r="K475" s="115">
        <f>K476+K481+K482+K483</f>
        <v>0</v>
      </c>
      <c r="L475" s="115">
        <f>L476+L481+L482+L483</f>
        <v>0</v>
      </c>
    </row>
    <row r="476" spans="2:12" ht="156.75" hidden="1" customHeight="1" x14ac:dyDescent="0.25">
      <c r="B476" s="3"/>
      <c r="C476" s="4"/>
      <c r="D476" s="4"/>
      <c r="E476" s="5"/>
      <c r="F476" s="81" t="s">
        <v>623</v>
      </c>
      <c r="G476" s="118"/>
      <c r="H476" s="118"/>
      <c r="I476" s="118"/>
      <c r="J476" s="66"/>
      <c r="K476" s="66"/>
      <c r="L476" s="66"/>
    </row>
    <row r="477" spans="2:12" ht="26.25" hidden="1" customHeight="1" x14ac:dyDescent="0.25">
      <c r="B477" s="3"/>
      <c r="C477" s="4"/>
      <c r="D477" s="4"/>
      <c r="E477" s="5"/>
      <c r="F477" s="81" t="s">
        <v>263</v>
      </c>
      <c r="G477" s="118"/>
      <c r="H477" s="118"/>
      <c r="I477" s="118"/>
      <c r="J477" s="66"/>
      <c r="K477" s="66"/>
      <c r="L477" s="66"/>
    </row>
    <row r="478" spans="2:12" ht="26.25" hidden="1" customHeight="1" x14ac:dyDescent="0.25">
      <c r="B478" s="3"/>
      <c r="C478" s="4"/>
      <c r="D478" s="4"/>
      <c r="E478" s="5"/>
      <c r="F478" s="81" t="s">
        <v>224</v>
      </c>
      <c r="G478" s="118"/>
      <c r="H478" s="118"/>
      <c r="I478" s="118"/>
      <c r="J478" s="66"/>
      <c r="K478" s="66"/>
      <c r="L478" s="66"/>
    </row>
    <row r="479" spans="2:12" ht="52.5" hidden="1" customHeight="1" x14ac:dyDescent="0.25">
      <c r="B479" s="3"/>
      <c r="C479" s="4"/>
      <c r="D479" s="4"/>
      <c r="E479" s="5"/>
      <c r="F479" s="81" t="s">
        <v>223</v>
      </c>
      <c r="G479" s="118"/>
      <c r="H479" s="118"/>
      <c r="I479" s="118"/>
      <c r="J479" s="66"/>
      <c r="K479" s="66"/>
      <c r="L479" s="66"/>
    </row>
    <row r="480" spans="2:12" ht="78.75" hidden="1" customHeight="1" x14ac:dyDescent="0.25">
      <c r="B480" s="3"/>
      <c r="C480" s="4"/>
      <c r="D480" s="4"/>
      <c r="E480" s="5"/>
      <c r="F480" s="81" t="s">
        <v>264</v>
      </c>
      <c r="G480" s="118"/>
      <c r="H480" s="118"/>
      <c r="I480" s="118"/>
      <c r="J480" s="66"/>
      <c r="K480" s="66"/>
      <c r="L480" s="66"/>
    </row>
    <row r="481" spans="2:12" ht="26.25" hidden="1" customHeight="1" x14ac:dyDescent="0.25">
      <c r="B481" s="3"/>
      <c r="C481" s="4"/>
      <c r="D481" s="4"/>
      <c r="E481" s="5"/>
      <c r="F481" s="81" t="s">
        <v>314</v>
      </c>
      <c r="G481" s="118"/>
      <c r="H481" s="118"/>
      <c r="I481" s="118"/>
      <c r="J481" s="66"/>
      <c r="K481" s="66"/>
      <c r="L481" s="66"/>
    </row>
    <row r="482" spans="2:12" ht="42.75" hidden="1" customHeight="1" x14ac:dyDescent="0.25">
      <c r="B482" s="3"/>
      <c r="C482" s="4"/>
      <c r="D482" s="4"/>
      <c r="E482" s="5"/>
      <c r="F482" s="81" t="s">
        <v>358</v>
      </c>
      <c r="G482" s="118"/>
      <c r="H482" s="118"/>
      <c r="I482" s="118"/>
      <c r="J482" s="66"/>
      <c r="K482" s="66"/>
      <c r="L482" s="66"/>
    </row>
    <row r="483" spans="2:12" ht="64.5" hidden="1" customHeight="1" x14ac:dyDescent="0.25">
      <c r="B483" s="3"/>
      <c r="C483" s="4"/>
      <c r="D483" s="4"/>
      <c r="E483" s="5"/>
      <c r="F483" s="81" t="s">
        <v>315</v>
      </c>
      <c r="G483" s="118"/>
      <c r="H483" s="118"/>
      <c r="I483" s="118"/>
      <c r="J483" s="66"/>
      <c r="K483" s="66"/>
      <c r="L483" s="66"/>
    </row>
    <row r="484" spans="2:12" ht="25.5" customHeight="1" x14ac:dyDescent="0.3">
      <c r="B484" s="27"/>
      <c r="C484" s="140"/>
      <c r="D484" s="140"/>
      <c r="E484" s="138" t="s">
        <v>6</v>
      </c>
      <c r="F484" s="191"/>
      <c r="G484" s="147">
        <f t="shared" ref="G484:L484" si="26">G475+G466+G465</f>
        <v>15650</v>
      </c>
      <c r="H484" s="147">
        <f t="shared" si="26"/>
        <v>15650</v>
      </c>
      <c r="I484" s="147">
        <f t="shared" si="26"/>
        <v>15650</v>
      </c>
      <c r="J484" s="147">
        <f t="shared" si="26"/>
        <v>319204</v>
      </c>
      <c r="K484" s="147">
        <f t="shared" si="26"/>
        <v>319204</v>
      </c>
      <c r="L484" s="147">
        <f t="shared" si="26"/>
        <v>319204</v>
      </c>
    </row>
    <row r="485" spans="2:12" ht="123.6" customHeight="1" x14ac:dyDescent="0.3">
      <c r="B485" s="148" t="s">
        <v>153</v>
      </c>
      <c r="C485" s="149"/>
      <c r="D485" s="149"/>
      <c r="E485" s="150" t="s">
        <v>154</v>
      </c>
      <c r="F485" s="191"/>
      <c r="G485" s="147"/>
      <c r="H485" s="147"/>
      <c r="I485" s="147"/>
      <c r="J485" s="147"/>
      <c r="K485" s="147"/>
      <c r="L485" s="147"/>
    </row>
    <row r="486" spans="2:12" ht="138" hidden="1" customHeight="1" x14ac:dyDescent="0.35">
      <c r="B486" s="20" t="s">
        <v>155</v>
      </c>
      <c r="C486" s="149"/>
      <c r="D486" s="149"/>
      <c r="E486" s="151" t="s">
        <v>154</v>
      </c>
      <c r="F486" s="191"/>
      <c r="G486" s="147"/>
      <c r="H486" s="147"/>
      <c r="I486" s="147"/>
      <c r="J486" s="147"/>
      <c r="K486" s="147"/>
      <c r="L486" s="147"/>
    </row>
    <row r="487" spans="2:12" ht="116.25" hidden="1" customHeight="1" x14ac:dyDescent="0.3">
      <c r="B487" s="27"/>
      <c r="C487" s="140"/>
      <c r="D487" s="140"/>
      <c r="E487" s="138"/>
      <c r="F487" s="194" t="s">
        <v>156</v>
      </c>
      <c r="G487" s="147">
        <f>G488+G489</f>
        <v>0</v>
      </c>
      <c r="H487" s="147"/>
      <c r="I487" s="147"/>
      <c r="J487" s="147"/>
      <c r="K487" s="147"/>
      <c r="L487" s="147">
        <f>L488+L489</f>
        <v>0</v>
      </c>
    </row>
    <row r="488" spans="2:12" ht="61.5" hidden="1" customHeight="1" x14ac:dyDescent="0.3">
      <c r="B488" s="10" t="s">
        <v>157</v>
      </c>
      <c r="C488" s="10" t="s">
        <v>3</v>
      </c>
      <c r="D488" s="10" t="s">
        <v>4</v>
      </c>
      <c r="E488" s="11" t="s">
        <v>5</v>
      </c>
      <c r="F488" s="152" t="s">
        <v>158</v>
      </c>
      <c r="G488" s="153">
        <v>0</v>
      </c>
      <c r="H488" s="153"/>
      <c r="I488" s="153"/>
      <c r="J488" s="153"/>
      <c r="K488" s="153"/>
      <c r="L488" s="153"/>
    </row>
    <row r="489" spans="2:12" ht="47.25" hidden="1" customHeight="1" x14ac:dyDescent="0.3">
      <c r="B489" s="10" t="s">
        <v>159</v>
      </c>
      <c r="C489" s="10" t="s">
        <v>160</v>
      </c>
      <c r="D489" s="10" t="s">
        <v>47</v>
      </c>
      <c r="E489" s="11" t="s">
        <v>161</v>
      </c>
      <c r="F489" s="131"/>
      <c r="G489" s="153"/>
      <c r="H489" s="153"/>
      <c r="I489" s="153"/>
      <c r="J489" s="153"/>
      <c r="K489" s="153"/>
      <c r="L489" s="153">
        <f>L490+L491</f>
        <v>0</v>
      </c>
    </row>
    <row r="490" spans="2:12" ht="55.5" hidden="1" customHeight="1" x14ac:dyDescent="0.3">
      <c r="B490" s="27"/>
      <c r="C490" s="140"/>
      <c r="D490" s="140"/>
      <c r="E490" s="138"/>
      <c r="F490" s="191" t="s">
        <v>162</v>
      </c>
      <c r="G490" s="153"/>
      <c r="H490" s="153"/>
      <c r="I490" s="153"/>
      <c r="J490" s="147"/>
      <c r="K490" s="147"/>
      <c r="L490" s="147"/>
    </row>
    <row r="491" spans="2:12" ht="37.5" hidden="1" customHeight="1" x14ac:dyDescent="0.3">
      <c r="B491" s="27"/>
      <c r="C491" s="140"/>
      <c r="D491" s="140"/>
      <c r="E491" s="138"/>
      <c r="F491" s="191" t="s">
        <v>163</v>
      </c>
      <c r="G491" s="153"/>
      <c r="H491" s="153"/>
      <c r="I491" s="153"/>
      <c r="J491" s="147"/>
      <c r="K491" s="147"/>
      <c r="L491" s="147"/>
    </row>
    <row r="492" spans="2:12" ht="84" customHeight="1" x14ac:dyDescent="0.3">
      <c r="B492" s="10" t="s">
        <v>159</v>
      </c>
      <c r="C492" s="10" t="s">
        <v>160</v>
      </c>
      <c r="D492" s="10" t="s">
        <v>47</v>
      </c>
      <c r="E492" s="11" t="s">
        <v>161</v>
      </c>
      <c r="F492" s="194" t="s">
        <v>643</v>
      </c>
      <c r="G492" s="147">
        <f>G501+G503+G502</f>
        <v>418900</v>
      </c>
      <c r="H492" s="147">
        <f>H501+H503+H502</f>
        <v>408300</v>
      </c>
      <c r="I492" s="147">
        <f>I501+I503+I502</f>
        <v>129660.48</v>
      </c>
      <c r="J492" s="147">
        <f>J501+J503</f>
        <v>0</v>
      </c>
      <c r="K492" s="147">
        <f>K501+K503</f>
        <v>0</v>
      </c>
      <c r="L492" s="147">
        <f>L501+L503</f>
        <v>0</v>
      </c>
    </row>
    <row r="493" spans="2:12" ht="76.5" hidden="1" customHeight="1" x14ac:dyDescent="0.25">
      <c r="B493" s="3">
        <v>2917370</v>
      </c>
      <c r="C493" s="4" t="s">
        <v>3</v>
      </c>
      <c r="D493" s="4" t="s">
        <v>4</v>
      </c>
      <c r="E493" s="5" t="s">
        <v>5</v>
      </c>
      <c r="F493" s="81" t="s">
        <v>300</v>
      </c>
      <c r="G493" s="118">
        <v>0</v>
      </c>
      <c r="H493" s="118">
        <v>0</v>
      </c>
      <c r="I493" s="114"/>
      <c r="J493" s="118"/>
      <c r="K493" s="118"/>
      <c r="L493" s="118"/>
    </row>
    <row r="494" spans="2:12" ht="55.5" hidden="1" customHeight="1" x14ac:dyDescent="0.25">
      <c r="B494" s="22"/>
      <c r="C494" s="22"/>
      <c r="D494" s="22"/>
      <c r="E494" s="5"/>
      <c r="F494" s="81"/>
      <c r="G494" s="114"/>
      <c r="H494" s="114"/>
      <c r="I494" s="114">
        <f>I495+I496+I497</f>
        <v>0</v>
      </c>
      <c r="J494" s="114">
        <f>J495+J496+J497</f>
        <v>0</v>
      </c>
      <c r="K494" s="114">
        <f>K495+K496+K497</f>
        <v>0</v>
      </c>
      <c r="L494" s="114">
        <f>L495+L496+L497</f>
        <v>0</v>
      </c>
    </row>
    <row r="495" spans="2:12" ht="74.25" hidden="1" customHeight="1" x14ac:dyDescent="0.25">
      <c r="B495" s="22"/>
      <c r="C495" s="22"/>
      <c r="D495" s="22"/>
      <c r="E495" s="5"/>
      <c r="F495" s="81"/>
      <c r="G495" s="118"/>
      <c r="H495" s="118"/>
      <c r="I495" s="118"/>
      <c r="J495" s="114"/>
      <c r="K495" s="114"/>
      <c r="L495" s="114"/>
    </row>
    <row r="496" spans="2:12" ht="36" hidden="1" customHeight="1" x14ac:dyDescent="0.25">
      <c r="B496" s="22"/>
      <c r="C496" s="22"/>
      <c r="D496" s="22"/>
      <c r="E496" s="5"/>
      <c r="F496" s="81"/>
      <c r="G496" s="118"/>
      <c r="H496" s="118"/>
      <c r="I496" s="118"/>
      <c r="J496" s="114"/>
      <c r="K496" s="114"/>
      <c r="L496" s="114"/>
    </row>
    <row r="497" spans="2:12" ht="44.25" hidden="1" customHeight="1" x14ac:dyDescent="0.25">
      <c r="B497" s="22"/>
      <c r="C497" s="22"/>
      <c r="D497" s="22"/>
      <c r="E497" s="5"/>
      <c r="F497" s="81"/>
      <c r="G497" s="118"/>
      <c r="H497" s="118"/>
      <c r="I497" s="118"/>
      <c r="J497" s="114"/>
      <c r="K497" s="114"/>
      <c r="L497" s="114"/>
    </row>
    <row r="498" spans="2:12" ht="26.25" hidden="1" customHeight="1" x14ac:dyDescent="0.25">
      <c r="B498" s="22"/>
      <c r="C498" s="22"/>
      <c r="D498" s="22"/>
      <c r="E498" s="5"/>
      <c r="F498" s="81" t="s">
        <v>279</v>
      </c>
      <c r="G498" s="118"/>
      <c r="H498" s="118"/>
      <c r="I498" s="118"/>
      <c r="J498" s="118"/>
      <c r="K498" s="118"/>
      <c r="L498" s="118"/>
    </row>
    <row r="499" spans="2:12" ht="117" hidden="1" customHeight="1" x14ac:dyDescent="0.25">
      <c r="B499" s="29" t="s">
        <v>244</v>
      </c>
      <c r="C499" s="30" t="s">
        <v>245</v>
      </c>
      <c r="D499" s="30" t="s">
        <v>35</v>
      </c>
      <c r="E499" s="8" t="s">
        <v>246</v>
      </c>
      <c r="F499" s="81" t="s">
        <v>261</v>
      </c>
      <c r="G499" s="118"/>
      <c r="H499" s="118"/>
      <c r="I499" s="118"/>
      <c r="J499" s="114"/>
      <c r="K499" s="114"/>
      <c r="L499" s="114"/>
    </row>
    <row r="500" spans="2:12" ht="40.5" hidden="1" customHeight="1" x14ac:dyDescent="0.25">
      <c r="B500" s="22" t="s">
        <v>244</v>
      </c>
      <c r="C500" s="22" t="s">
        <v>245</v>
      </c>
      <c r="D500" s="22" t="s">
        <v>35</v>
      </c>
      <c r="E500" s="5"/>
      <c r="F500" s="81" t="s">
        <v>472</v>
      </c>
      <c r="G500" s="114"/>
      <c r="H500" s="114"/>
      <c r="I500" s="114"/>
      <c r="J500" s="118"/>
      <c r="K500" s="118"/>
      <c r="L500" s="118"/>
    </row>
    <row r="501" spans="2:12" ht="45.6" customHeight="1" x14ac:dyDescent="0.25">
      <c r="B501" s="22"/>
      <c r="C501" s="22"/>
      <c r="D501" s="22"/>
      <c r="E501" s="5"/>
      <c r="F501" s="81" t="s">
        <v>162</v>
      </c>
      <c r="G501" s="118">
        <v>341900</v>
      </c>
      <c r="H501" s="118">
        <v>333300</v>
      </c>
      <c r="I501" s="118">
        <v>129660.48</v>
      </c>
      <c r="J501" s="118"/>
      <c r="K501" s="118"/>
      <c r="L501" s="118"/>
    </row>
    <row r="502" spans="2:12" ht="39.6" customHeight="1" x14ac:dyDescent="0.25">
      <c r="B502" s="22"/>
      <c r="C502" s="22"/>
      <c r="D502" s="22"/>
      <c r="E502" s="5"/>
      <c r="F502" s="81" t="s">
        <v>553</v>
      </c>
      <c r="G502" s="118">
        <v>75000</v>
      </c>
      <c r="H502" s="118">
        <v>75000</v>
      </c>
      <c r="I502" s="118">
        <v>0</v>
      </c>
      <c r="J502" s="118"/>
      <c r="K502" s="118"/>
      <c r="L502" s="118"/>
    </row>
    <row r="503" spans="2:12" ht="30" customHeight="1" x14ac:dyDescent="0.25">
      <c r="B503" s="22"/>
      <c r="C503" s="22"/>
      <c r="D503" s="22"/>
      <c r="E503" s="5"/>
      <c r="F503" s="81" t="s">
        <v>163</v>
      </c>
      <c r="G503" s="118">
        <v>2000</v>
      </c>
      <c r="H503" s="118">
        <v>0</v>
      </c>
      <c r="I503" s="118">
        <v>0</v>
      </c>
      <c r="J503" s="118"/>
      <c r="K503" s="118"/>
      <c r="L503" s="118"/>
    </row>
    <row r="504" spans="2:12" ht="66.599999999999994" customHeight="1" x14ac:dyDescent="0.3">
      <c r="B504" s="3"/>
      <c r="C504" s="74"/>
      <c r="D504" s="74"/>
      <c r="E504" s="117"/>
      <c r="F504" s="194" t="s">
        <v>312</v>
      </c>
      <c r="G504" s="154">
        <f>G508+G509</f>
        <v>384630</v>
      </c>
      <c r="H504" s="154">
        <f>H508+H509</f>
        <v>192040</v>
      </c>
      <c r="I504" s="154">
        <f>I506+I509+I516+I508</f>
        <v>122755.08</v>
      </c>
      <c r="J504" s="154">
        <f>J506+J509+J516+J508</f>
        <v>500000</v>
      </c>
      <c r="K504" s="154">
        <f>K506+K509+K516+K508</f>
        <v>0</v>
      </c>
      <c r="L504" s="154">
        <f>L506+L509+L516+L508</f>
        <v>0</v>
      </c>
    </row>
    <row r="505" spans="2:12" ht="117" hidden="1" customHeight="1" x14ac:dyDescent="0.25">
      <c r="B505" s="3">
        <v>2919800</v>
      </c>
      <c r="C505" s="74" t="s">
        <v>245</v>
      </c>
      <c r="D505" s="74" t="s">
        <v>35</v>
      </c>
      <c r="E505" s="5" t="s">
        <v>246</v>
      </c>
      <c r="F505" s="81"/>
      <c r="G505" s="118"/>
      <c r="H505" s="118"/>
      <c r="I505" s="118"/>
      <c r="J505" s="118"/>
      <c r="K505" s="118"/>
      <c r="L505" s="118"/>
    </row>
    <row r="506" spans="2:12" ht="44.25" hidden="1" customHeight="1" x14ac:dyDescent="0.25">
      <c r="B506" s="3">
        <v>2910160</v>
      </c>
      <c r="C506" s="74" t="s">
        <v>347</v>
      </c>
      <c r="D506" s="74" t="s">
        <v>334</v>
      </c>
      <c r="E506" s="5" t="s">
        <v>354</v>
      </c>
      <c r="F506" s="81" t="s">
        <v>355</v>
      </c>
      <c r="G506" s="118"/>
      <c r="H506" s="118"/>
      <c r="I506" s="118"/>
      <c r="J506" s="118"/>
      <c r="K506" s="118"/>
      <c r="L506" s="118"/>
    </row>
    <row r="507" spans="2:12" ht="0.75" hidden="1" customHeight="1" x14ac:dyDescent="0.25">
      <c r="B507" s="3"/>
      <c r="C507" s="74"/>
      <c r="D507" s="74"/>
      <c r="E507" s="5"/>
      <c r="F507" s="81"/>
      <c r="G507" s="118"/>
      <c r="H507" s="118"/>
      <c r="I507" s="118"/>
      <c r="J507" s="118"/>
      <c r="K507" s="118"/>
      <c r="L507" s="118"/>
    </row>
    <row r="508" spans="2:12" ht="53.45" customHeight="1" x14ac:dyDescent="0.25">
      <c r="B508" s="3">
        <v>2817370</v>
      </c>
      <c r="C508" s="4" t="s">
        <v>3</v>
      </c>
      <c r="D508" s="4" t="s">
        <v>4</v>
      </c>
      <c r="E508" s="5" t="s">
        <v>5</v>
      </c>
      <c r="F508" s="81" t="s">
        <v>603</v>
      </c>
      <c r="G508" s="118">
        <v>0</v>
      </c>
      <c r="H508" s="118">
        <v>0</v>
      </c>
      <c r="I508" s="118">
        <v>0</v>
      </c>
      <c r="J508" s="118">
        <v>500000</v>
      </c>
      <c r="K508" s="118">
        <v>0</v>
      </c>
      <c r="L508" s="118">
        <v>0</v>
      </c>
    </row>
    <row r="509" spans="2:12" ht="59.45" customHeight="1" x14ac:dyDescent="0.25">
      <c r="B509" s="6" t="s">
        <v>164</v>
      </c>
      <c r="C509" s="6" t="s">
        <v>165</v>
      </c>
      <c r="D509" s="6" t="s">
        <v>166</v>
      </c>
      <c r="E509" s="8" t="s">
        <v>167</v>
      </c>
      <c r="F509" s="81"/>
      <c r="G509" s="118">
        <f>G519+G520+G522</f>
        <v>384630</v>
      </c>
      <c r="H509" s="118">
        <f>H519+H520+H522</f>
        <v>192040</v>
      </c>
      <c r="I509" s="118">
        <f>I519+I520+I522</f>
        <v>122755.08</v>
      </c>
      <c r="J509" s="118">
        <f>J510+J512+J513+J514+J515</f>
        <v>0</v>
      </c>
      <c r="K509" s="118">
        <f>K510+K512+K513+K514+K515</f>
        <v>0</v>
      </c>
      <c r="L509" s="118">
        <f>L510+L512+L513+L514+L515</f>
        <v>0</v>
      </c>
    </row>
    <row r="510" spans="2:12" ht="60.75" hidden="1" customHeight="1" x14ac:dyDescent="0.25">
      <c r="B510" s="6"/>
      <c r="C510" s="6"/>
      <c r="D510" s="6"/>
      <c r="E510" s="8"/>
      <c r="F510" s="5" t="s">
        <v>360</v>
      </c>
      <c r="G510" s="119"/>
      <c r="H510" s="119"/>
      <c r="I510" s="119"/>
      <c r="J510" s="119"/>
      <c r="K510" s="119"/>
      <c r="L510" s="119"/>
    </row>
    <row r="511" spans="2:12" ht="81" hidden="1" customHeight="1" x14ac:dyDescent="0.25">
      <c r="B511" s="6"/>
      <c r="C511" s="6"/>
      <c r="D511" s="6"/>
      <c r="E511" s="8"/>
      <c r="F511" s="5"/>
      <c r="G511" s="119"/>
      <c r="H511" s="119"/>
      <c r="I511" s="119"/>
      <c r="J511" s="119"/>
      <c r="K511" s="119"/>
      <c r="L511" s="119"/>
    </row>
    <row r="512" spans="2:12" ht="72" hidden="1" customHeight="1" x14ac:dyDescent="0.25">
      <c r="B512" s="6"/>
      <c r="C512" s="6"/>
      <c r="D512" s="6"/>
      <c r="E512" s="8"/>
      <c r="F512" s="5" t="s">
        <v>375</v>
      </c>
      <c r="G512" s="119"/>
      <c r="H512" s="119"/>
      <c r="I512" s="119"/>
      <c r="J512" s="119"/>
      <c r="K512" s="119"/>
      <c r="L512" s="119"/>
    </row>
    <row r="513" spans="2:12" ht="145.5" hidden="1" customHeight="1" x14ac:dyDescent="0.25">
      <c r="B513" s="6"/>
      <c r="C513" s="6"/>
      <c r="D513" s="6"/>
      <c r="E513" s="8"/>
      <c r="F513" s="5" t="s">
        <v>363</v>
      </c>
      <c r="G513" s="120"/>
      <c r="H513" s="119"/>
      <c r="I513" s="119"/>
      <c r="J513" s="119"/>
      <c r="K513" s="119"/>
      <c r="L513" s="119"/>
    </row>
    <row r="514" spans="2:12" ht="108.75" hidden="1" customHeight="1" x14ac:dyDescent="0.25">
      <c r="B514" s="6"/>
      <c r="C514" s="6"/>
      <c r="D514" s="6"/>
      <c r="E514" s="8"/>
      <c r="F514" s="5" t="s">
        <v>364</v>
      </c>
      <c r="G514" s="120"/>
      <c r="H514" s="119"/>
      <c r="I514" s="119"/>
      <c r="J514" s="119"/>
      <c r="K514" s="119"/>
      <c r="L514" s="119"/>
    </row>
    <row r="515" spans="2:12" ht="59.25" hidden="1" customHeight="1" x14ac:dyDescent="0.25">
      <c r="B515" s="6"/>
      <c r="C515" s="6"/>
      <c r="D515" s="6"/>
      <c r="E515" s="8"/>
      <c r="F515" s="5" t="s">
        <v>357</v>
      </c>
      <c r="G515" s="119"/>
      <c r="H515" s="119"/>
      <c r="I515" s="119"/>
      <c r="J515" s="119"/>
      <c r="K515" s="119"/>
      <c r="L515" s="119"/>
    </row>
    <row r="516" spans="2:12" ht="136.5" hidden="1" customHeight="1" x14ac:dyDescent="0.25">
      <c r="B516" s="26" t="s">
        <v>244</v>
      </c>
      <c r="C516" s="26" t="s">
        <v>245</v>
      </c>
      <c r="D516" s="26" t="s">
        <v>35</v>
      </c>
      <c r="E516" s="34" t="s">
        <v>246</v>
      </c>
      <c r="F516" s="5" t="s">
        <v>442</v>
      </c>
      <c r="G516" s="119"/>
      <c r="H516" s="119"/>
      <c r="I516" s="119"/>
      <c r="J516" s="119"/>
      <c r="K516" s="119"/>
      <c r="L516" s="119"/>
    </row>
    <row r="517" spans="2:12" ht="87.75" hidden="1" customHeight="1" x14ac:dyDescent="0.25">
      <c r="B517" s="6"/>
      <c r="C517" s="6"/>
      <c r="D517" s="6"/>
      <c r="E517" s="8"/>
      <c r="F517" s="5"/>
      <c r="G517" s="119"/>
      <c r="H517" s="119"/>
      <c r="I517" s="119"/>
      <c r="J517" s="119"/>
      <c r="K517" s="119"/>
      <c r="L517" s="119"/>
    </row>
    <row r="518" spans="2:12" ht="35.25" hidden="1" customHeight="1" x14ac:dyDescent="0.25">
      <c r="B518" s="6"/>
      <c r="C518" s="6"/>
      <c r="D518" s="6"/>
      <c r="E518" s="8"/>
      <c r="F518" s="5"/>
      <c r="G518" s="119"/>
      <c r="H518" s="119"/>
      <c r="I518" s="119"/>
      <c r="J518" s="119"/>
      <c r="K518" s="119"/>
      <c r="L518" s="119"/>
    </row>
    <row r="519" spans="2:12" ht="38.450000000000003" customHeight="1" x14ac:dyDescent="0.25">
      <c r="B519" s="6"/>
      <c r="C519" s="6"/>
      <c r="D519" s="6"/>
      <c r="E519" s="8"/>
      <c r="F519" s="5" t="s">
        <v>554</v>
      </c>
      <c r="G519" s="119">
        <v>188400</v>
      </c>
      <c r="H519" s="119">
        <v>135810</v>
      </c>
      <c r="I519" s="119">
        <v>82878.48</v>
      </c>
      <c r="J519" s="119"/>
      <c r="K519" s="119"/>
      <c r="L519" s="119"/>
    </row>
    <row r="520" spans="2:12" ht="32.450000000000003" customHeight="1" x14ac:dyDescent="0.25">
      <c r="B520" s="6"/>
      <c r="C520" s="6"/>
      <c r="D520" s="6"/>
      <c r="E520" s="8"/>
      <c r="F520" s="5" t="s">
        <v>523</v>
      </c>
      <c r="G520" s="119">
        <v>28650</v>
      </c>
      <c r="H520" s="119">
        <v>28650</v>
      </c>
      <c r="I520" s="119">
        <v>12296.6</v>
      </c>
      <c r="J520" s="119"/>
      <c r="K520" s="119"/>
      <c r="L520" s="119"/>
    </row>
    <row r="521" spans="2:12" ht="45" hidden="1" customHeight="1" x14ac:dyDescent="0.25">
      <c r="B521" s="6"/>
      <c r="C521" s="6"/>
      <c r="D521" s="6"/>
      <c r="E521" s="8"/>
      <c r="F521" s="5" t="s">
        <v>524</v>
      </c>
      <c r="G521" s="119"/>
      <c r="H521" s="119">
        <v>0</v>
      </c>
      <c r="I521" s="119">
        <v>0</v>
      </c>
      <c r="J521" s="119"/>
      <c r="K521" s="119"/>
      <c r="L521" s="119"/>
    </row>
    <row r="522" spans="2:12" ht="43.9" customHeight="1" x14ac:dyDescent="0.25">
      <c r="B522" s="6"/>
      <c r="C522" s="6" t="s">
        <v>245</v>
      </c>
      <c r="D522" s="6"/>
      <c r="E522" s="8"/>
      <c r="F522" s="5" t="s">
        <v>616</v>
      </c>
      <c r="G522" s="119">
        <v>167580</v>
      </c>
      <c r="H522" s="119">
        <v>27580</v>
      </c>
      <c r="I522" s="119">
        <v>27580</v>
      </c>
      <c r="J522" s="119"/>
      <c r="K522" s="119"/>
      <c r="L522" s="119"/>
    </row>
    <row r="523" spans="2:12" ht="45" hidden="1" customHeight="1" x14ac:dyDescent="0.25">
      <c r="B523" s="6"/>
      <c r="C523" s="6"/>
      <c r="D523" s="6"/>
      <c r="E523" s="8"/>
      <c r="F523" s="5"/>
      <c r="G523" s="119"/>
      <c r="H523" s="119"/>
      <c r="I523" s="119"/>
      <c r="J523" s="119"/>
      <c r="K523" s="119"/>
      <c r="L523" s="119"/>
    </row>
    <row r="524" spans="2:12" ht="45" hidden="1" customHeight="1" x14ac:dyDescent="0.25">
      <c r="B524" s="6"/>
      <c r="C524" s="6"/>
      <c r="D524" s="6"/>
      <c r="E524" s="8"/>
      <c r="F524" s="5"/>
      <c r="G524" s="119"/>
      <c r="H524" s="119"/>
      <c r="I524" s="119"/>
      <c r="J524" s="119"/>
      <c r="K524" s="119"/>
      <c r="L524" s="119"/>
    </row>
    <row r="525" spans="2:12" ht="45" hidden="1" customHeight="1" x14ac:dyDescent="0.25">
      <c r="B525" s="6"/>
      <c r="C525" s="6"/>
      <c r="D525" s="6"/>
      <c r="E525" s="8"/>
      <c r="F525" s="5"/>
      <c r="G525" s="119"/>
      <c r="H525" s="119"/>
      <c r="I525" s="119"/>
      <c r="J525" s="119"/>
      <c r="K525" s="119"/>
      <c r="L525" s="119"/>
    </row>
    <row r="526" spans="2:12" ht="35.25" customHeight="1" x14ac:dyDescent="0.3">
      <c r="B526" s="33"/>
      <c r="C526" s="33"/>
      <c r="D526" s="33"/>
      <c r="E526" s="138" t="s">
        <v>6</v>
      </c>
      <c r="F526" s="138"/>
      <c r="G526" s="147">
        <f t="shared" ref="G526:L526" si="27">G504+G492</f>
        <v>803530</v>
      </c>
      <c r="H526" s="147">
        <f t="shared" si="27"/>
        <v>600340</v>
      </c>
      <c r="I526" s="147">
        <f t="shared" si="27"/>
        <v>252415.56</v>
      </c>
      <c r="J526" s="147">
        <f t="shared" si="27"/>
        <v>500000</v>
      </c>
      <c r="K526" s="147">
        <f t="shared" si="27"/>
        <v>0</v>
      </c>
      <c r="L526" s="147">
        <f t="shared" si="27"/>
        <v>0</v>
      </c>
    </row>
    <row r="527" spans="2:12" ht="64.900000000000006" customHeight="1" x14ac:dyDescent="0.3">
      <c r="B527" s="10" t="s">
        <v>200</v>
      </c>
      <c r="C527" s="33"/>
      <c r="D527" s="33"/>
      <c r="E527" s="155" t="s">
        <v>201</v>
      </c>
      <c r="F527" s="11"/>
      <c r="G527" s="153"/>
      <c r="H527" s="153"/>
      <c r="I527" s="153"/>
      <c r="J527" s="147"/>
      <c r="K527" s="147"/>
      <c r="L527" s="147"/>
    </row>
    <row r="528" spans="2:12" ht="55.5" hidden="1" customHeight="1" x14ac:dyDescent="0.3">
      <c r="B528" s="10" t="s">
        <v>202</v>
      </c>
      <c r="C528" s="10"/>
      <c r="D528" s="10"/>
      <c r="E528" s="18" t="s">
        <v>203</v>
      </c>
      <c r="F528" s="11"/>
      <c r="G528" s="153"/>
      <c r="H528" s="153"/>
      <c r="I528" s="153"/>
      <c r="J528" s="147"/>
      <c r="K528" s="147"/>
      <c r="L528" s="147"/>
    </row>
    <row r="529" spans="1:21" ht="68.45" customHeight="1" x14ac:dyDescent="0.3">
      <c r="B529" s="10" t="s">
        <v>205</v>
      </c>
      <c r="C529" s="10" t="s">
        <v>3</v>
      </c>
      <c r="D529" s="10" t="s">
        <v>4</v>
      </c>
      <c r="E529" s="18" t="s">
        <v>5</v>
      </c>
      <c r="F529" s="175" t="s">
        <v>644</v>
      </c>
      <c r="G529" s="147">
        <v>873528</v>
      </c>
      <c r="H529" s="147">
        <v>0</v>
      </c>
      <c r="I529" s="147"/>
      <c r="J529" s="147"/>
      <c r="K529" s="147"/>
      <c r="L529" s="147"/>
    </row>
    <row r="530" spans="1:21" ht="61.9" customHeight="1" x14ac:dyDescent="0.3">
      <c r="B530" s="22" t="s">
        <v>205</v>
      </c>
      <c r="C530" s="22" t="s">
        <v>3</v>
      </c>
      <c r="D530" s="22" t="s">
        <v>4</v>
      </c>
      <c r="E530" s="121" t="s">
        <v>5</v>
      </c>
      <c r="F530" s="156" t="s">
        <v>645</v>
      </c>
      <c r="G530" s="147">
        <v>2704981.4</v>
      </c>
      <c r="H530" s="147">
        <v>0</v>
      </c>
      <c r="I530" s="147"/>
      <c r="J530" s="147"/>
      <c r="K530" s="147"/>
      <c r="L530" s="147"/>
    </row>
    <row r="531" spans="1:21" s="68" customFormat="1" ht="25.5" customHeight="1" x14ac:dyDescent="0.35">
      <c r="A531" s="67"/>
      <c r="B531" s="143"/>
      <c r="C531" s="137"/>
      <c r="D531" s="137"/>
      <c r="E531" s="138" t="s">
        <v>6</v>
      </c>
      <c r="F531" s="194"/>
      <c r="G531" s="147">
        <f t="shared" ref="G531:L531" si="28">G530+G529</f>
        <v>3578509.4</v>
      </c>
      <c r="H531" s="147">
        <f t="shared" si="28"/>
        <v>0</v>
      </c>
      <c r="I531" s="147">
        <f t="shared" si="28"/>
        <v>0</v>
      </c>
      <c r="J531" s="147">
        <f t="shared" si="28"/>
        <v>0</v>
      </c>
      <c r="K531" s="147">
        <f t="shared" si="28"/>
        <v>0</v>
      </c>
      <c r="L531" s="147">
        <f t="shared" si="28"/>
        <v>0</v>
      </c>
    </row>
    <row r="532" spans="1:21" s="60" customFormat="1" ht="32.450000000000003" customHeight="1" x14ac:dyDescent="0.3">
      <c r="A532" s="58"/>
      <c r="B532" s="32" t="s">
        <v>1</v>
      </c>
      <c r="C532" s="32" t="s">
        <v>1</v>
      </c>
      <c r="D532" s="32" t="s">
        <v>1</v>
      </c>
      <c r="E532" s="130" t="s">
        <v>2</v>
      </c>
      <c r="F532" s="189" t="s">
        <v>1</v>
      </c>
      <c r="G532" s="134">
        <f>G531+G484+G462+G225+G163+G64+G42+G526+G186</f>
        <v>92795199.50999999</v>
      </c>
      <c r="H532" s="134">
        <f>H531+H484+H462+H225+H163+H64+H42+H526+H186</f>
        <v>61353097.109999999</v>
      </c>
      <c r="I532" s="134">
        <f>I531+I484+I462+I225+I163+I64+I42+I526+I186</f>
        <v>42302572.420000002</v>
      </c>
      <c r="J532" s="134">
        <f>J531+J484+J462+J225+J186+J163+J64+J42+J526</f>
        <v>39363126.68</v>
      </c>
      <c r="K532" s="134">
        <f>K531+K484+K462+K225+K186+K163+K64+K42+K526</f>
        <v>29466743.68</v>
      </c>
      <c r="L532" s="134">
        <f>L531+L484+L462+L225+L186+L163+L64+L42+L526</f>
        <v>6877496.04</v>
      </c>
      <c r="M532" s="201"/>
    </row>
    <row r="533" spans="1:21" ht="23.25" customHeight="1" x14ac:dyDescent="0.25">
      <c r="B533" s="203"/>
      <c r="C533" s="203"/>
      <c r="D533" s="203"/>
      <c r="E533" s="203"/>
      <c r="F533" s="203"/>
      <c r="G533" s="203"/>
      <c r="H533" s="203"/>
      <c r="I533" s="203"/>
      <c r="J533" s="203"/>
      <c r="K533" s="203"/>
      <c r="L533" s="203"/>
      <c r="M533" s="202"/>
    </row>
    <row r="534" spans="1:21" s="124" customFormat="1" ht="73.150000000000006" customHeight="1" x14ac:dyDescent="0.35">
      <c r="A534" s="122"/>
      <c r="B534" s="204" t="s">
        <v>305</v>
      </c>
      <c r="C534" s="204"/>
      <c r="D534" s="204"/>
      <c r="E534" s="204"/>
      <c r="F534" s="204"/>
      <c r="G534" s="204"/>
      <c r="H534" s="204"/>
      <c r="I534" s="204"/>
      <c r="J534" s="204"/>
      <c r="K534" s="204"/>
      <c r="L534" s="204"/>
      <c r="M534" s="200"/>
      <c r="N534" s="200"/>
      <c r="O534" s="200"/>
      <c r="P534" s="200"/>
      <c r="Q534" s="200"/>
      <c r="R534" s="200"/>
      <c r="S534" s="200"/>
      <c r="T534" s="200"/>
      <c r="U534" s="123"/>
    </row>
    <row r="535" spans="1:21" s="126" customFormat="1" ht="23.25" customHeight="1" x14ac:dyDescent="0.25">
      <c r="A535" s="125"/>
      <c r="B535" s="205"/>
      <c r="C535" s="205"/>
      <c r="D535" s="205"/>
      <c r="E535" s="205"/>
      <c r="F535" s="205"/>
      <c r="G535" s="205"/>
      <c r="H535" s="205"/>
      <c r="I535" s="205"/>
      <c r="J535" s="205"/>
      <c r="K535" s="205"/>
      <c r="L535" s="205"/>
      <c r="M535" s="205"/>
      <c r="N535" s="205"/>
      <c r="O535" s="205"/>
      <c r="P535" s="205"/>
      <c r="Q535" s="205"/>
      <c r="R535" s="205"/>
      <c r="S535" s="205"/>
      <c r="T535" s="205"/>
    </row>
    <row r="536" spans="1:21" x14ac:dyDescent="0.25">
      <c r="J536" s="127"/>
    </row>
    <row r="537" spans="1:21" x14ac:dyDescent="0.25">
      <c r="J537" s="128"/>
      <c r="K537" s="58"/>
      <c r="L537" s="128"/>
    </row>
    <row r="656" spans="6:179" s="48" customFormat="1" x14ac:dyDescent="0.25">
      <c r="F656" s="129" t="e">
        <f>F279+F363+F367+F371+F58</f>
        <v>#VALUE!</v>
      </c>
      <c r="H656" s="49"/>
      <c r="M656" s="50"/>
      <c r="N656" s="50"/>
      <c r="O656" s="50"/>
      <c r="P656" s="50"/>
      <c r="Q656" s="50"/>
      <c r="R656" s="50"/>
      <c r="S656" s="50"/>
      <c r="T656" s="50"/>
      <c r="U656" s="50"/>
      <c r="V656" s="50"/>
      <c r="W656" s="50"/>
      <c r="X656" s="50"/>
      <c r="Y656" s="50"/>
      <c r="Z656" s="50"/>
      <c r="AA656" s="50"/>
      <c r="AB656" s="50"/>
      <c r="AC656" s="50"/>
      <c r="AD656" s="50"/>
      <c r="AE656" s="50"/>
      <c r="AF656" s="50"/>
      <c r="AG656" s="50"/>
      <c r="AH656" s="50"/>
      <c r="AI656" s="50"/>
      <c r="AJ656" s="50"/>
      <c r="AK656" s="50"/>
      <c r="AL656" s="50"/>
      <c r="AM656" s="50"/>
      <c r="AN656" s="50"/>
      <c r="AO656" s="50"/>
      <c r="AP656" s="50"/>
      <c r="AQ656" s="50"/>
      <c r="AR656" s="50"/>
      <c r="AS656" s="50"/>
      <c r="AT656" s="50"/>
      <c r="AU656" s="50"/>
      <c r="AV656" s="50"/>
      <c r="AW656" s="50"/>
      <c r="AX656" s="50"/>
      <c r="AY656" s="50"/>
      <c r="AZ656" s="50"/>
      <c r="BA656" s="50"/>
      <c r="BB656" s="50"/>
      <c r="BC656" s="50"/>
      <c r="BD656" s="50"/>
      <c r="BE656" s="50"/>
      <c r="BF656" s="50"/>
      <c r="BG656" s="50"/>
      <c r="BH656" s="50"/>
      <c r="BI656" s="50"/>
      <c r="BJ656" s="50"/>
      <c r="BK656" s="50"/>
      <c r="BL656" s="50"/>
      <c r="BM656" s="50"/>
      <c r="BN656" s="50"/>
      <c r="BO656" s="50"/>
      <c r="BP656" s="50"/>
      <c r="BQ656" s="50"/>
      <c r="BR656" s="50"/>
      <c r="BS656" s="50"/>
      <c r="BT656" s="50"/>
      <c r="BU656" s="50"/>
      <c r="BV656" s="50"/>
      <c r="BW656" s="50"/>
      <c r="BX656" s="50"/>
      <c r="BY656" s="50"/>
      <c r="BZ656" s="50"/>
      <c r="CA656" s="50"/>
      <c r="CB656" s="50"/>
      <c r="CC656" s="50"/>
      <c r="CD656" s="50"/>
      <c r="CE656" s="50"/>
      <c r="CF656" s="50"/>
      <c r="CG656" s="50"/>
      <c r="CH656" s="50"/>
      <c r="CI656" s="50"/>
      <c r="CJ656" s="50"/>
      <c r="CK656" s="50"/>
      <c r="CL656" s="50"/>
      <c r="CM656" s="50"/>
      <c r="CN656" s="50"/>
      <c r="CO656" s="50"/>
      <c r="CP656" s="50"/>
      <c r="CQ656" s="50"/>
      <c r="CR656" s="50"/>
      <c r="CS656" s="50"/>
      <c r="CT656" s="50"/>
      <c r="CU656" s="50"/>
      <c r="CV656" s="50"/>
      <c r="CW656" s="50"/>
      <c r="CX656" s="50"/>
      <c r="CY656" s="50"/>
      <c r="CZ656" s="50"/>
      <c r="DA656" s="50"/>
      <c r="DB656" s="50"/>
      <c r="DC656" s="50"/>
      <c r="DD656" s="50"/>
      <c r="DE656" s="50"/>
      <c r="DF656" s="50"/>
      <c r="DG656" s="50"/>
      <c r="DH656" s="50"/>
      <c r="DI656" s="50"/>
      <c r="DJ656" s="50"/>
      <c r="DK656" s="50"/>
      <c r="DL656" s="50"/>
      <c r="DM656" s="50"/>
      <c r="DN656" s="50"/>
      <c r="DO656" s="50"/>
      <c r="DP656" s="50"/>
      <c r="DQ656" s="50"/>
      <c r="DR656" s="50"/>
      <c r="DS656" s="50"/>
      <c r="DT656" s="50"/>
      <c r="DU656" s="50"/>
      <c r="DV656" s="50"/>
      <c r="DW656" s="50"/>
      <c r="DX656" s="50"/>
      <c r="DY656" s="50"/>
      <c r="DZ656" s="50"/>
      <c r="EA656" s="50"/>
      <c r="EB656" s="50"/>
      <c r="EC656" s="50"/>
      <c r="ED656" s="50"/>
      <c r="EE656" s="50"/>
      <c r="EF656" s="50"/>
      <c r="EG656" s="50"/>
      <c r="EH656" s="50"/>
      <c r="EI656" s="50"/>
      <c r="EJ656" s="50"/>
      <c r="EK656" s="50"/>
      <c r="EL656" s="50"/>
      <c r="EM656" s="50"/>
      <c r="EN656" s="50"/>
      <c r="EO656" s="50"/>
      <c r="EP656" s="50"/>
      <c r="EQ656" s="50"/>
      <c r="ER656" s="50"/>
      <c r="ES656" s="50"/>
      <c r="ET656" s="50"/>
      <c r="EU656" s="50"/>
      <c r="EV656" s="50"/>
      <c r="EW656" s="50"/>
      <c r="EX656" s="50"/>
      <c r="EY656" s="50"/>
      <c r="EZ656" s="50"/>
      <c r="FA656" s="50"/>
      <c r="FB656" s="50"/>
      <c r="FC656" s="50"/>
      <c r="FD656" s="50"/>
      <c r="FE656" s="50"/>
      <c r="FF656" s="50"/>
      <c r="FG656" s="50"/>
      <c r="FH656" s="50"/>
      <c r="FI656" s="50"/>
      <c r="FJ656" s="50"/>
      <c r="FK656" s="50"/>
      <c r="FL656" s="50"/>
      <c r="FM656" s="50"/>
      <c r="FN656" s="50"/>
      <c r="FO656" s="50"/>
      <c r="FP656" s="50"/>
      <c r="FQ656" s="50"/>
      <c r="FR656" s="50"/>
      <c r="FS656" s="50"/>
      <c r="FT656" s="50"/>
      <c r="FU656" s="50"/>
      <c r="FV656" s="50"/>
      <c r="FW656" s="50"/>
    </row>
  </sheetData>
  <mergeCells count="14">
    <mergeCell ref="D8:D9"/>
    <mergeCell ref="E8:E9"/>
    <mergeCell ref="F8:F9"/>
    <mergeCell ref="G8:I8"/>
    <mergeCell ref="B533:L533"/>
    <mergeCell ref="B534:L534"/>
    <mergeCell ref="B535:T535"/>
    <mergeCell ref="J8:L8"/>
    <mergeCell ref="B4:L4"/>
    <mergeCell ref="B5:L5"/>
    <mergeCell ref="B6:C6"/>
    <mergeCell ref="B7:C7"/>
    <mergeCell ref="B8:B9"/>
    <mergeCell ref="C8:C9"/>
  </mergeCells>
  <pageMargins left="0.31496062992125984" right="0.31496062992125984" top="1.5354330708661419" bottom="0.35433070866141736" header="0.11811023622047245" footer="0.11811023622047245"/>
  <pageSetup paperSize="9" scale="55" fitToHeight="17" orientation="landscape" verticalDpi="0" r:id="rId1"/>
  <headerFooter differentFirst="1">
    <oddFooter>&amp;C&amp;P</oddFooter>
  </headerFooter>
  <rowBreaks count="2" manualBreakCount="2">
    <brk id="225" min="1" max="11" man="1"/>
    <brk id="484"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51DC89FFDAC4684DB262DCE45F8F3961" ma:contentTypeVersion="0" ma:contentTypeDescription="Створення нового документа." ma:contentTypeScope="" ma:versionID="83c020f26922ed63a1879982c2428808">
  <xsd:schema xmlns:xsd="http://www.w3.org/2001/XMLSchema" xmlns:xs="http://www.w3.org/2001/XMLSchema" xmlns:p="http://schemas.microsoft.com/office/2006/metadata/properties" xmlns:ns2="acedc1b3-a6a6-4744-bb8f-c9b717f8a9c9" targetNamespace="http://schemas.microsoft.com/office/2006/metadata/properties" ma:root="true" ma:fieldsID="0726173c3e9f53e106ecb31a6e2fb790"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816113-1C5C-48BB-8073-55F3B3A29378}">
  <ds:schemaRefs>
    <ds:schemaRef ds:uri="http://schemas.microsoft.com/sharepoint/v3/contenttype/forms"/>
  </ds:schemaRefs>
</ds:datastoreItem>
</file>

<file path=customXml/itemProps2.xml><?xml version="1.0" encoding="utf-8"?>
<ds:datastoreItem xmlns:ds="http://schemas.openxmlformats.org/officeDocument/2006/customXml" ds:itemID="{C4851719-5DF9-400C-9E39-64581E07C0D3}">
  <ds:schemaRefs>
    <ds:schemaRef ds:uri="http://schemas.microsoft.com/sharepoint/events"/>
  </ds:schemaRefs>
</ds:datastoreItem>
</file>

<file path=customXml/itemProps3.xml><?xml version="1.0" encoding="utf-8"?>
<ds:datastoreItem xmlns:ds="http://schemas.openxmlformats.org/officeDocument/2006/customXml" ds:itemID="{569982E8-C3C4-4744-BE2E-EC6C4AB7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37C715-5DCC-426C-B7E4-41AFD785BC37}">
  <ds:schemaRefs>
    <ds:schemaRef ds:uri="http://schemas.openxmlformats.org/package/2006/metadata/core-properties"/>
    <ds:schemaRef ds:uri="http://schemas.microsoft.com/office/2006/documentManagement/types"/>
    <ds:schemaRef ds:uri="http://purl.org/dc/terms/"/>
    <ds:schemaRef ds:uri="http://purl.org/dc/elements/1.1/"/>
    <ds:schemaRef ds:uri="http://www.w3.org/XML/1998/namespace"/>
    <ds:schemaRef ds:uri="acedc1b3-a6a6-4744-bb8f-c9b717f8a9c9"/>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01.07.2021    </vt:lpstr>
      <vt:lpstr>'01.07.2021    '!Заголовки_для_печати</vt:lpstr>
      <vt:lpstr>'01.07.2021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Admin</cp:lastModifiedBy>
  <cp:lastPrinted>2021-08-04T07:27:30Z</cp:lastPrinted>
  <dcterms:created xsi:type="dcterms:W3CDTF">2014-01-17T10:52:16Z</dcterms:created>
  <dcterms:modified xsi:type="dcterms:W3CDTF">2021-08-31T05:50:42Z</dcterms:modified>
</cp:coreProperties>
</file>